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10" windowHeight="10590" activeTab="3"/>
  </bookViews>
  <sheets>
    <sheet name="マニュアル" sheetId="1" r:id="rId1"/>
    <sheet name="Ｎｏカード" sheetId="2" r:id="rId2"/>
    <sheet name="基礎データ" sheetId="3" r:id="rId3"/>
    <sheet name="選手入力原票" sheetId="4" r:id="rId4"/>
    <sheet name="申込一覧表" sheetId="5" r:id="rId5"/>
    <sheet name="ＪＯ参加承諾書" sheetId="6" r:id="rId6"/>
    <sheet name="記録入力見本シート" sheetId="7" r:id="rId7"/>
  </sheets>
  <definedNames>
    <definedName name="_xlnm.Print_Area" localSheetId="4">'申込一覧表'!$B$1:$L$53</definedName>
  </definedNames>
  <calcPr fullCalcOnLoad="1" iterate="1" iterateCount="1" iterateDelta="0.001"/>
</workbook>
</file>

<file path=xl/comments4.xml><?xml version="1.0" encoding="utf-8"?>
<comments xmlns="http://schemas.openxmlformats.org/spreadsheetml/2006/main">
  <authors>
    <author>新谷　豊</author>
  </authors>
  <commentList>
    <comment ref="L18" authorId="0">
      <text>
        <r>
          <rPr>
            <b/>
            <sz val="9"/>
            <rFont val="ＭＳ Ｐゴシック"/>
            <family val="3"/>
          </rPr>
          <t>プルダウンメニューから出場種目を選択してください。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記録は小数第２位で入力してください。
番組編成上、参考タイムでもいいので、極力入所してください。</t>
        </r>
      </text>
    </comment>
  </commentList>
</comments>
</file>

<file path=xl/sharedStrings.xml><?xml version="1.0" encoding="utf-8"?>
<sst xmlns="http://schemas.openxmlformats.org/spreadsheetml/2006/main" count="929" uniqueCount="514">
  <si>
    <t>性別</t>
  </si>
  <si>
    <t>男</t>
  </si>
  <si>
    <t>女</t>
  </si>
  <si>
    <t>種目No</t>
  </si>
  <si>
    <t>ＮＯ</t>
  </si>
  <si>
    <t>種  目</t>
  </si>
  <si>
    <t>生　徒　氏　名</t>
  </si>
  <si>
    <t xml:space="preserve"> 記  録</t>
  </si>
  <si>
    <t>.</t>
  </si>
  <si>
    <t>学校名</t>
  </si>
  <si>
    <t>学年</t>
  </si>
  <si>
    <t>(</t>
  </si>
  <si>
    <t>風 速</t>
  </si>
  <si>
    <t>)</t>
  </si>
  <si>
    <t>NOｶｰﾄﾞ</t>
  </si>
  <si>
    <t>フリガナ</t>
  </si>
  <si>
    <t>氏  名</t>
  </si>
  <si>
    <t>競技会名</t>
  </si>
  <si>
    <t>場 所</t>
  </si>
  <si>
    <t>大濱　　歩</t>
  </si>
  <si>
    <t>野々市</t>
  </si>
  <si>
    <t>村岸　優也</t>
  </si>
  <si>
    <t>北　辰</t>
  </si>
  <si>
    <t>中田　史朗</t>
  </si>
  <si>
    <t>坂村　　駿</t>
  </si>
  <si>
    <t>横谷あゆみ</t>
  </si>
  <si>
    <t>↓↓ ◎入力見本◎</t>
  </si>
  <si>
    <t>種目①</t>
  </si>
  <si>
    <t>記録①</t>
  </si>
  <si>
    <t>種目②</t>
  </si>
  <si>
    <t>記録②</t>
  </si>
  <si>
    <t>走高跳</t>
  </si>
  <si>
    <t>例</t>
  </si>
  <si>
    <t>山田　香織</t>
  </si>
  <si>
    <t>大会回数</t>
  </si>
  <si>
    <t>回</t>
  </si>
  <si>
    <t>大会回数</t>
  </si>
  <si>
    <t>回</t>
  </si>
  <si>
    <t>郵便番号</t>
  </si>
  <si>
    <t>住所</t>
  </si>
  <si>
    <t>電話番号</t>
  </si>
  <si>
    <t>金沢市</t>
  </si>
  <si>
    <t>所　在　地</t>
  </si>
  <si>
    <t>県体出場種目・県体入賞種目と順位</t>
  </si>
  <si>
    <t>郡・市名</t>
  </si>
  <si>
    <t>監督名</t>
  </si>
  <si>
    <t>責任者携帯番号</t>
  </si>
  <si>
    <t>女</t>
  </si>
  <si>
    <t>性別</t>
  </si>
  <si>
    <t>↓↓下に基本データを入れる（入力原票③）→ゼッケン番号順に入力すること。</t>
  </si>
  <si>
    <t>男</t>
  </si>
  <si>
    <t>金沢町１－１</t>
  </si>
  <si>
    <t>金澤　龍一</t>
  </si>
  <si>
    <t>★男子は黒字、女子は赤字で記入すること(赤で記入できない場合は、赤蛍光ペン等で枠を囲むこと)</t>
  </si>
  <si>
    <t xml:space="preserve">      上記の生徒は健康診断の結果、異常がないので本大会に出場することを認めます。</t>
  </si>
  <si>
    <t>性別</t>
  </si>
  <si>
    <t>種</t>
  </si>
  <si>
    <t>目</t>
  </si>
  <si>
    <t>氏   名</t>
  </si>
  <si>
    <t>監督名</t>
  </si>
  <si>
    <t>※顧問の先生が入力するのは</t>
  </si>
  <si>
    <t>黄色</t>
  </si>
  <si>
    <t>《使用すると楽になる点》</t>
  </si>
  <si>
    <t>《入力する部分は、、、》</t>
  </si>
  <si>
    <t>　各シートのブルー部分の見本を参考に入力してください。</t>
  </si>
  <si>
    <t>　（出場種目票のシートだけ送ると消えてしまいます。）</t>
  </si>
  <si>
    <t>・シートは①→②→③の順に作業してください。</t>
  </si>
  <si>
    <t>男1女2</t>
  </si>
  <si>
    <t>宮崎　達也</t>
  </si>
  <si>
    <t>↓</t>
  </si>
  <si>
    <t>リレー</t>
  </si>
  <si>
    <t>４００ｍＲ</t>
  </si>
  <si>
    <t>↓</t>
  </si>
  <si>
    <t>)</t>
  </si>
  <si>
    <t>ＴＥＬ</t>
  </si>
  <si>
    <t>ＦＡＸ</t>
  </si>
  <si>
    <t>ナンバー</t>
  </si>
  <si>
    <t>（フリガナ）</t>
  </si>
  <si>
    <t>学年</t>
  </si>
  <si>
    <t>（</t>
  </si>
  <si>
    <t>）</t>
  </si>
  <si>
    <t>（</t>
  </si>
  <si>
    <t>）</t>
  </si>
  <si>
    <t>ナンバー</t>
  </si>
  <si>
    <t>（</t>
  </si>
  <si>
    <t>）</t>
  </si>
  <si>
    <t>（</t>
  </si>
  <si>
    <t>）</t>
  </si>
  <si>
    <t>（………</t>
  </si>
  <si>
    <t>……</t>
  </si>
  <si>
    <t>の縦線</t>
  </si>
  <si>
    <t>は各列を示す）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</si>
  <si>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</si>
  <si>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</si>
  <si>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</si>
  <si>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</si>
  <si>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</si>
  <si>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</si>
  <si>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</si>
  <si>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</si>
  <si>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</si>
  <si>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</si>
  <si>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</si>
  <si>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</si>
  <si>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</si>
  <si>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</si>
  <si>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</si>
  <si>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</si>
  <si>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</si>
  <si>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</si>
  <si>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</si>
  <si>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 xml:space="preserve">学   校 </t>
  </si>
  <si>
    <t xml:space="preserve"> 学年</t>
  </si>
  <si>
    <t xml:space="preserve"> </t>
  </si>
  <si>
    <t xml:space="preserve"> 分</t>
  </si>
  <si>
    <t>秒</t>
  </si>
  <si>
    <t>　</t>
  </si>
  <si>
    <t>１００ｍ</t>
  </si>
  <si>
    <t>吉田　　篤</t>
  </si>
  <si>
    <t>野  田</t>
  </si>
  <si>
    <t>２００ｍ</t>
  </si>
  <si>
    <t>４００ｍ</t>
  </si>
  <si>
    <t>出沢  英之</t>
  </si>
  <si>
    <t xml:space="preserve">  泉  </t>
  </si>
  <si>
    <t>８００ｍ</t>
  </si>
  <si>
    <t>村田　　巌</t>
  </si>
  <si>
    <t>鳴　和</t>
  </si>
  <si>
    <t>古永　亮一</t>
  </si>
  <si>
    <t xml:space="preserve">  港  </t>
  </si>
  <si>
    <t>３０００ｍ</t>
  </si>
  <si>
    <t>１００ｍＨ</t>
  </si>
  <si>
    <t>佐久間みゆき</t>
  </si>
  <si>
    <t>１１０ｍＨ</t>
  </si>
  <si>
    <t>勝田　則武</t>
  </si>
  <si>
    <t>高　岡</t>
  </si>
  <si>
    <t>３０００ｍ競歩</t>
  </si>
  <si>
    <t>点田　麻香</t>
  </si>
  <si>
    <t>土田　寛樹</t>
  </si>
  <si>
    <t>東　部</t>
  </si>
  <si>
    <t>棒高跳</t>
  </si>
  <si>
    <t>寺岡　智之</t>
  </si>
  <si>
    <t>南　部</t>
  </si>
  <si>
    <t>寺内　　敏</t>
  </si>
  <si>
    <t>浅野川</t>
  </si>
  <si>
    <t>砲丸投(4.0kg)</t>
  </si>
  <si>
    <t>北形謙太郎</t>
  </si>
  <si>
    <t>入力の注意（統一事項）</t>
  </si>
  <si>
    <t>◎　記録の列は、・ 分の単位（Ｄ列）は、分の数字のみ入力する。</t>
  </si>
  <si>
    <t>　　　　　 ・ 秒の単位（Ｆ列）は、手動 1/10は、○.○、電動 1/100は、○.○○と小数点を使い入力する。</t>
  </si>
  <si>
    <t>◎　風速の列は、＋はつけないで○.○と入力する。－はつける。+2.1m以上の風速は追風参考記録。</t>
  </si>
  <si>
    <t>例）   宮崎□達也、　吉田□□篤、　中□□洋子、  北□由希子、  佐久間健二、  三田村真由美</t>
  </si>
  <si>
    <t>◎　場所は出来るだけ３文字におさめ、入力方法は学校名と同じに扱う。</t>
  </si>
  <si>
    <t>☆ 電気計時記録と非公認記録（追風参考と非公認大会）の取り扱いについて</t>
  </si>
  <si>
    <t>◎ 追風参考記録（風速２.１ｍ以上の記録）と非公認大会の記録には、記録列の Ｅ列に ★印を入力する。</t>
  </si>
  <si>
    <t>記録入力見本</t>
  </si>
  <si>
    <t>男子の後に女子をつづけて記入すること。</t>
  </si>
  <si>
    <t>３年１５００Ｍ</t>
  </si>
  <si>
    <t>　　　【選手入力原票の入力について】</t>
  </si>
  <si>
    <t>・男女で同じナンバーカードを使用する場合には、入力欄に男→女の順、ナンバー順に入力してください。</t>
  </si>
  <si>
    <t>★</t>
  </si>
  <si>
    <t>★</t>
  </si>
  <si>
    <t>１年１５００ｍ</t>
  </si>
  <si>
    <t>走幅跳</t>
  </si>
  <si>
    <t xml:space="preserve"> 【注意】使用する名簿は、男女別名簿であれば同じ番号でも構いません。</t>
  </si>
  <si>
    <t>　　 　　ナンバーは、必ず小→大の順。空欄や同性内での同番号は不可です。</t>
  </si>
  <si>
    <t>種目③</t>
  </si>
  <si>
    <t>種目③</t>
  </si>
  <si>
    <t>種目③</t>
  </si>
  <si>
    <t>備　考</t>
  </si>
  <si>
    <t>備　考</t>
  </si>
  <si>
    <t>※大会申し込みの際には、このデータとプリントアウトした申し込み一覧(紙)の二つを合わせて提出して下さい。</t>
  </si>
  <si>
    <t>・出場種目票を提出する時には、出場種目票のシートだけでなく、本データまるごとすべてを郡市委員へ提出してください。</t>
  </si>
  <si>
    <t>・申し込み一覧(紙)と出場種目票(データ)を一致しているか必ず確認して下さい。入力する種目を間違えないで下さい。</t>
  </si>
  <si>
    <t>・分からなければ、見本通りにNOカード・氏名・校名・学年を直接入力されても構いません。</t>
  </si>
  <si>
    <t>Ａ(男子１０名の入力欄)</t>
  </si>
  <si>
    <t>Ａ(男子１０名の入力欄)</t>
  </si>
  <si>
    <t>Ｂ(女子１０名の入力欄)</t>
  </si>
  <si>
    <t>Ｃ（男女入力欄不足の場合の入力欄）</t>
  </si>
  <si>
    <t>Ｃ（男女入力欄不足の場合の入力欄）</t>
  </si>
  <si>
    <t>注】男女それぞれ１０名を超える場合は、入力原票③に入力すること。</t>
  </si>
  <si>
    <t xml:space="preserve"> →男女を入力する場合は、男子の後に続けて女子のゼッケン番号順に入力すること。《入力見本参照》</t>
  </si>
  <si>
    <t>走幅跳</t>
  </si>
  <si>
    <t>・備考(プロ編上考慮する点)には特筆する記録や多種目との兼ね合いなどを記入する。配慮できる場合は参考にします。</t>
  </si>
  <si>
    <t>(プロ編上考慮する点)</t>
  </si>
  <si>
    <t>★申し込み者が多く用紙１枚に入力できない場合は、ファイル名を変えて別ファイルを作成して２つのファイルを提出して下さい。</t>
  </si>
  <si>
    <t>①</t>
  </si>
  <si>
    <t>②</t>
  </si>
  <si>
    <t>③</t>
  </si>
  <si>
    <t xml:space="preserve"> 　　→Ａ４サイズで印刷されますので、そのまま提出してください。</t>
  </si>
  <si>
    <t>四種競技</t>
  </si>
  <si>
    <t>金大附属</t>
  </si>
  <si>
    <t xml:space="preserve">  期　日</t>
  </si>
  <si>
    <t>◎　期日の列は、日付けのみ小数点で入力する。１桁の日には０を付ける。例）10月２日 → 10.02 ○ 10.2 ×</t>
  </si>
  <si>
    <t>◎　氏名の列は、５文字を基本とし、姓と名を１文字あけ見本の通り入力。６文字もそのまま入力する(□は全角スペース)。</t>
  </si>
  <si>
    <t>◎　学校名の列は、１文字校は、□泉□　２文字校は、野□田　３文字以上校は、浅野川、金大附属、金沢錦丘(□は全角スペース)とそのまま入力する。</t>
  </si>
  <si>
    <t>オオハマ　アユム</t>
  </si>
  <si>
    <t>サカムラ　シュン</t>
  </si>
  <si>
    <t>ムラギシ　ユウヤ</t>
  </si>
  <si>
    <t>ナカタ　シロウ</t>
  </si>
  <si>
    <t>ヨコタニ　アユミ</t>
  </si>
  <si>
    <t>Ａ100mYH(高校Ｙ女)</t>
  </si>
  <si>
    <t>・入力見本を読み注意事項を守って入力してください(スペースは全角スペースのみ。選手入力原票には記録入力不要)。</t>
  </si>
  <si>
    <t>フリガナ→全角で</t>
  </si>
  <si>
    <t>※氏名＆校名に使用するスペースは全角スペースのみ。半角スペース×２は厳禁！！</t>
  </si>
  <si>
    <t>に塗られている下方の部分のみです。</t>
  </si>
  <si>
    <t>※下は基礎データの記入例です。</t>
  </si>
  <si>
    <t>手</t>
  </si>
  <si>
    <t>◎ ４００ｍ以下の手動計時大会の記録には、記録列の Ｅ列に 手印を入力する。また、その記録が追風参考と非公認大会の場合には Ｄ列に ★印を入力する。</t>
  </si>
  <si>
    <t>(監督と兼任可)</t>
  </si>
  <si>
    <t>枠数いない場合は空欄</t>
  </si>
  <si>
    <t>Ｂ１１０ｍＨ</t>
  </si>
  <si>
    <t>Ａ110mJH(高校Jr男)</t>
  </si>
  <si>
    <t>Ａ・Ｂ円盤投(1.0K)</t>
  </si>
  <si>
    <t>Ａ・Ｂｼﾞｬﾍﾞﾘｯｸｽﾛｰ</t>
  </si>
  <si>
    <t>Ｃ100mH(成人女)</t>
  </si>
  <si>
    <t>Ｃ走幅跳</t>
  </si>
  <si>
    <t>Ｂ砲丸投(2.7kg)</t>
  </si>
  <si>
    <t>記録③</t>
  </si>
  <si>
    <r>
      <t>↓↓下に基本データを入れる・</t>
    </r>
    <r>
      <rPr>
        <b/>
        <sz val="12"/>
        <color indexed="12"/>
        <rFont val="ＭＳ ゴシック"/>
        <family val="3"/>
      </rPr>
      <t>男子用</t>
    </r>
    <r>
      <rPr>
        <b/>
        <sz val="12"/>
        <rFont val="ＭＳ ゴシック"/>
        <family val="3"/>
      </rPr>
      <t>（入力原票①）</t>
    </r>
  </si>
  <si>
    <r>
      <t>注】</t>
    </r>
    <r>
      <rPr>
        <b/>
        <sz val="12"/>
        <color indexed="12"/>
        <rFont val="ＭＳ ゴシック"/>
        <family val="3"/>
      </rPr>
      <t>男子</t>
    </r>
    <r>
      <rPr>
        <b/>
        <sz val="12"/>
        <rFont val="ＭＳ ゴシック"/>
        <family val="3"/>
      </rPr>
      <t>１０名以内の選手は、入力原票①に入力すること。</t>
    </r>
  </si>
  <si>
    <r>
      <t>注】</t>
    </r>
    <r>
      <rPr>
        <b/>
        <sz val="12"/>
        <color indexed="10"/>
        <rFont val="ＭＳ ゴシック"/>
        <family val="3"/>
      </rPr>
      <t>女子</t>
    </r>
    <r>
      <rPr>
        <b/>
        <sz val="12"/>
        <rFont val="ＭＳ ゴシック"/>
        <family val="3"/>
      </rPr>
      <t>１０名以内の選手は、入力原票②に入力すること。</t>
    </r>
  </si>
  <si>
    <r>
      <t>↓↓下に基本データを入れる・</t>
    </r>
    <r>
      <rPr>
        <b/>
        <sz val="12"/>
        <color indexed="10"/>
        <rFont val="ＭＳ ゴシック"/>
        <family val="3"/>
      </rPr>
      <t>女子</t>
    </r>
    <r>
      <rPr>
        <b/>
        <sz val="12"/>
        <rFont val="ＭＳ ゴシック"/>
        <family val="3"/>
      </rPr>
      <t>用（入力原票②）</t>
    </r>
  </si>
  <si>
    <t>・プログラム編成作業の参考にするための記録です。できるだけ入力をお願いします。</t>
  </si>
  <si>
    <t>　１年生等の記録の無い場合は練習・見込み・目標の記録等でも構いません。</t>
  </si>
  <si>
    <t>・出場種目はプルダウンメニューから選択してください（文字入力をしないこと）。</t>
  </si>
  <si>
    <t>・申込一覧表は、シートを開いて印刷するだけです(印刷範囲等の設定は原則不要です)。</t>
  </si>
  <si>
    <t>ＡＢＣｼﾞｬﾍﾞﾘｯｸｽﾛｰ</t>
  </si>
  <si>
    <r>
      <t>男子</t>
    </r>
    <r>
      <rPr>
        <b/>
        <u val="single"/>
        <sz val="10"/>
        <color indexed="8"/>
        <rFont val="ＭＳ ゴシック"/>
        <family val="3"/>
      </rPr>
      <t>　　　　</t>
    </r>
    <r>
      <rPr>
        <b/>
        <sz val="10"/>
        <color indexed="8"/>
        <rFont val="ＭＳ ゴシック"/>
        <family val="3"/>
      </rPr>
      <t>名、女子</t>
    </r>
    <r>
      <rPr>
        <b/>
        <u val="single"/>
        <sz val="10"/>
        <color indexed="8"/>
        <rFont val="ＭＳ ゴシック"/>
        <family val="3"/>
      </rPr>
      <t>　　　　</t>
    </r>
    <r>
      <rPr>
        <b/>
        <sz val="10"/>
        <color indexed="8"/>
        <rFont val="ＭＳ ゴシック"/>
        <family val="3"/>
      </rPr>
      <t>名　　合計</t>
    </r>
    <r>
      <rPr>
        <b/>
        <u val="single"/>
        <sz val="10"/>
        <color indexed="8"/>
        <rFont val="ＭＳ ゴシック"/>
        <family val="3"/>
      </rPr>
      <t>　　　　</t>
    </r>
    <r>
      <rPr>
        <b/>
        <sz val="10"/>
        <color indexed="8"/>
        <rFont val="ＭＳ ゴシック"/>
        <family val="3"/>
      </rPr>
      <t>名　　 参加料 ７００円 × 参加種目数　</t>
    </r>
    <r>
      <rPr>
        <b/>
        <u val="single"/>
        <sz val="10"/>
        <color indexed="8"/>
        <rFont val="ＭＳ ゴシック"/>
        <family val="3"/>
      </rPr>
      <t xml:space="preserve">　　  </t>
    </r>
    <r>
      <rPr>
        <b/>
        <sz val="10"/>
        <color indexed="8"/>
        <rFont val="ＭＳ ゴシック"/>
        <family val="3"/>
      </rPr>
      <t>種目＝</t>
    </r>
    <r>
      <rPr>
        <b/>
        <u val="single"/>
        <sz val="10"/>
        <color indexed="8"/>
        <rFont val="ＭＳ ゴシック"/>
        <family val="3"/>
      </rPr>
      <t xml:space="preserve">   　　　　   </t>
    </r>
    <r>
      <rPr>
        <b/>
        <sz val="10"/>
        <color indexed="8"/>
        <rFont val="ＭＳ ゴシック"/>
        <family val="3"/>
      </rPr>
      <t xml:space="preserve">円 </t>
    </r>
  </si>
  <si>
    <t>◎ジュニアオリンピック予選会申込ソフトの使用について【クラブチーム用】</t>
  </si>
  <si>
    <t>◎クラブチームのナンバーカードの割り当ては、県中体連郡市委員に連絡して確認して下さい。</t>
  </si>
  <si>
    <t>・クラブチームが提出しなければならないデータも作成できます。</t>
  </si>
  <si>
    <t>２　各校男女それぞれの申込人数が10名を超える場合には、下記の学校ナンバーに1000を加えたものを使用する。</t>
  </si>
  <si>
    <t>３　上記１、２でも、学校別のナンバーで不足する場合には、郡市委員より郡市割当のナンバーからもらうこと。</t>
  </si>
  <si>
    <t>４　ナンバー割り当てのない学校は、郡市委員に連絡して下さい。</t>
  </si>
  <si>
    <t>七尾東部</t>
  </si>
  <si>
    <t>東　　陽</t>
  </si>
  <si>
    <t>北陸学院</t>
  </si>
  <si>
    <t>フリガナ</t>
  </si>
  <si>
    <t>カナザワ</t>
  </si>
  <si>
    <t>金　沢</t>
  </si>
  <si>
    <t>クラブ</t>
  </si>
  <si>
    <t>クラブ</t>
  </si>
  <si>
    <t>９２１－９９９９</t>
  </si>
  <si>
    <t>０７６－２２２－７８９０</t>
  </si>
  <si>
    <t>ＦＡＸ</t>
  </si>
  <si>
    <t>０７６－２２２－７８９９</t>
  </si>
  <si>
    <t>代表者名</t>
  </si>
  <si>
    <t>０９０－２２２３－７８９０</t>
  </si>
  <si>
    <t>引率者名</t>
  </si>
  <si>
    <t>フリガナ</t>
  </si>
  <si>
    <t>フリガナ</t>
  </si>
  <si>
    <t>クラブ名</t>
  </si>
  <si>
    <t>クラブ</t>
  </si>
  <si>
    <t>クラブ代表者</t>
  </si>
  <si>
    <t>　ナンバーカードは通信陸上用のものを使用する(Ｎｏカードシート、または県中体連開催基準要項参照)。</t>
  </si>
  <si>
    <t>傷害保険等の加入</t>
  </si>
  <si>
    <t>　←「加入あり」or「加入なし」を入力する。</t>
  </si>
  <si>
    <t>加入あり</t>
  </si>
  <si>
    <t>保険加入の確認</t>
  </si>
  <si>
    <t>クラブ名</t>
  </si>
  <si>
    <t>第　　回ジュニアオリンピック陸上競技大会参加承諾書</t>
  </si>
  <si>
    <t>　　　下記選手が別紙要項に基づく第　　　回ジュニアオリンピック陸上競技大会に</t>
  </si>
  <si>
    <t>　　　参加することを承諾いたします。</t>
  </si>
  <si>
    <r>
      <t>選</t>
    </r>
    <r>
      <rPr>
        <b/>
        <sz val="16"/>
        <rFont val="Arial"/>
        <family val="2"/>
      </rPr>
      <t xml:space="preserve"> </t>
    </r>
    <r>
      <rPr>
        <b/>
        <sz val="16"/>
        <rFont val="ＭＳ Ｐゴシック"/>
        <family val="3"/>
      </rPr>
      <t>手</t>
    </r>
    <r>
      <rPr>
        <b/>
        <sz val="16"/>
        <rFont val="Arial"/>
        <family val="2"/>
      </rPr>
      <t xml:space="preserve"> </t>
    </r>
    <r>
      <rPr>
        <b/>
        <sz val="16"/>
        <rFont val="ＭＳ Ｐゴシック"/>
        <family val="3"/>
      </rPr>
      <t>名　</t>
    </r>
  </si>
  <si>
    <t>所属クラブ</t>
  </si>
  <si>
    <t>参加種目</t>
  </si>
  <si>
    <r>
      <t>所属長名　　　　　　　　　　　　　クラブ代表　　　　　　　　　　　　　</t>
    </r>
    <r>
      <rPr>
        <b/>
        <sz val="14"/>
        <rFont val="Arial"/>
        <family val="2"/>
      </rPr>
      <t xml:space="preserve">    </t>
    </r>
    <r>
      <rPr>
        <b/>
        <sz val="14"/>
        <rFont val="ＭＳ Ｐゴシック"/>
        <family val="3"/>
      </rPr>
      <t>　　印</t>
    </r>
  </si>
  <si>
    <r>
      <t>保護者氏名</t>
    </r>
    <r>
      <rPr>
        <b/>
        <sz val="11"/>
        <rFont val="Arial"/>
        <family val="2"/>
      </rPr>
      <t xml:space="preserve">                                                            </t>
    </r>
    <r>
      <rPr>
        <b/>
        <sz val="11"/>
        <rFont val="ＭＳ Ｐゴシック"/>
        <family val="3"/>
      </rPr>
      <t>　　　　　　　　　　　　　　　　　　　　　　　　</t>
    </r>
    <r>
      <rPr>
        <b/>
        <sz val="14"/>
        <rFont val="ＭＳ Ｐゴシック"/>
        <family val="3"/>
      </rPr>
      <t>印</t>
    </r>
  </si>
  <si>
    <t>生年月日　　　平成　　　　　　年　　　　　月　　　　　日生</t>
  </si>
  <si>
    <t>・クラブチームが申込時に提出する申込一覧表が自動作成されます。</t>
  </si>
  <si>
    <t>・基礎データに傷害保険等加入の欄があります。保険の加入のない場合は出場を認めません。</t>
  </si>
  <si>
    <t xml:space="preserve">  「申込一覧表には、参加申し込み人数、参加種目数、金額、日付を記入してください」</t>
  </si>
  <si>
    <t>【ＪＯ参加承諾書について】</t>
  </si>
  <si>
    <t>・ジュニアオリンピック本大会への出場権利を得た競技者は、参加承諾書を提出してください。</t>
  </si>
  <si>
    <t>　提出先、期日は要項に記載してあります。</t>
  </si>
  <si>
    <t>野々市市</t>
  </si>
  <si>
    <t>　(フ　　　リ　　　ガ　　　ナ)</t>
  </si>
  <si>
    <t>　(                         )</t>
  </si>
  <si>
    <t>能登香島</t>
  </si>
  <si>
    <t>726～735</t>
  </si>
  <si>
    <t>中 能 登</t>
  </si>
  <si>
    <t>輪　　島</t>
  </si>
  <si>
    <t>Ａﾘﾚｰ決定100ｍ</t>
  </si>
  <si>
    <t>Ｂﾘﾚｰ決定100ｍ</t>
  </si>
  <si>
    <t>Ｃﾘﾚｰ決定100ｍ</t>
  </si>
  <si>
    <t>Ａ男110mJH(高校Jr男)</t>
  </si>
  <si>
    <t>Ａ女100mYH(高校Ｙ女)</t>
  </si>
  <si>
    <t>Ａ女砲丸投(4kg)</t>
  </si>
  <si>
    <t>ＡＢＣ男 円盤投(1.5K)</t>
  </si>
  <si>
    <t>ＡＢＣ女 円盤投(1.0K)</t>
  </si>
  <si>
    <t>Ｂ男１１０ｍＨ</t>
  </si>
  <si>
    <t>Ｂ女１００ｍＨ</t>
  </si>
  <si>
    <t>Ｂ男砲丸投(4kg)</t>
  </si>
  <si>
    <t>Ｂ女砲丸投(2.7kg)</t>
  </si>
  <si>
    <t>Ｃ男１５００ｍ</t>
  </si>
  <si>
    <t>Ｃ女８００ｍ</t>
  </si>
  <si>
    <t>Ｃ男100mH(成人女)普及部種目</t>
  </si>
  <si>
    <t>Ｃ女100mH 普及部種目</t>
  </si>
  <si>
    <t>引率審判2</t>
  </si>
  <si>
    <t>引率審判3</t>
  </si>
  <si>
    <t>引率審判1</t>
  </si>
  <si>
    <t>Ｃ走幅跳</t>
  </si>
  <si>
    <t>※大会当日、運営協力できる顧問名を全て記載のこと、</t>
  </si>
  <si>
    <t>※引率者は、申し込み責任者ではなく、</t>
  </si>
  <si>
    <t>　競技役員・審判として大会当日運営協力できる方を記載すること。</t>
  </si>
  <si>
    <t>　記載のない場合には参加を認めません</t>
  </si>
  <si>
    <t>宝　　達</t>
  </si>
  <si>
    <t>・入力する部分は、①基礎データ、②選手入力原票の、２つのシートの黄色い部分のみです。</t>
  </si>
  <si>
    <t>通信陸上競技大会学校別ナンバーカード表</t>
  </si>
  <si>
    <t xml:space="preserve">１　男女で同じナンバーがあっても構いません。 </t>
  </si>
  <si>
    <t>錦　　城</t>
  </si>
  <si>
    <t>1～ 10</t>
  </si>
  <si>
    <t>　 泉　</t>
  </si>
  <si>
    <t>321～330</t>
  </si>
  <si>
    <t>676～685</t>
  </si>
  <si>
    <t>橋 　 立</t>
  </si>
  <si>
    <t>956～965</t>
  </si>
  <si>
    <t>野  　田</t>
  </si>
  <si>
    <t>331～340</t>
  </si>
  <si>
    <t>片 山 津</t>
  </si>
  <si>
    <t>41～ 50</t>
  </si>
  <si>
    <t>城　　南</t>
  </si>
  <si>
    <t>341～350</t>
  </si>
  <si>
    <t>七　　尾</t>
  </si>
  <si>
    <t>716～725</t>
  </si>
  <si>
    <t>東　  和</t>
  </si>
  <si>
    <t>11～ 20</t>
  </si>
  <si>
    <t>紫 錦 台</t>
  </si>
  <si>
    <t>351～360</t>
  </si>
  <si>
    <t>中　　島</t>
  </si>
  <si>
    <t>936～945</t>
  </si>
  <si>
    <t>山　  代</t>
  </si>
  <si>
    <t>21～ 30</t>
  </si>
  <si>
    <t>兼　　六</t>
  </si>
  <si>
    <t>361～370</t>
  </si>
  <si>
    <t>七 尾 市</t>
  </si>
  <si>
    <t>686～705</t>
  </si>
  <si>
    <t>山 　 中</t>
  </si>
  <si>
    <t>31～ 40</t>
  </si>
  <si>
    <t>小 将 町</t>
  </si>
  <si>
    <t>371～380</t>
  </si>
  <si>
    <t>加 賀 市</t>
  </si>
  <si>
    <t>51～ 55</t>
  </si>
  <si>
    <t>高　　岡</t>
  </si>
  <si>
    <t>381～390</t>
  </si>
  <si>
    <t>706～715</t>
  </si>
  <si>
    <t>鳴　　和</t>
  </si>
  <si>
    <t>391～400</t>
  </si>
  <si>
    <t>鹿 島 郡</t>
  </si>
  <si>
    <t>736～750</t>
  </si>
  <si>
    <t>芦　　城</t>
  </si>
  <si>
    <t>886～895</t>
  </si>
  <si>
    <t>長　　田</t>
  </si>
  <si>
    <t>丸　　内</t>
  </si>
  <si>
    <t>56～ 65</t>
  </si>
  <si>
    <t>浅 野 川</t>
  </si>
  <si>
    <t>401～410</t>
  </si>
  <si>
    <t>761～770</t>
  </si>
  <si>
    <t>安　　宅</t>
  </si>
  <si>
    <t>66～ 75</t>
  </si>
  <si>
    <t>金　  石</t>
  </si>
  <si>
    <t>411～420</t>
  </si>
  <si>
    <t>松　　陽</t>
  </si>
  <si>
    <t>76～ 85</t>
  </si>
  <si>
    <t>芝　　原</t>
  </si>
  <si>
    <t>　</t>
  </si>
  <si>
    <t>門　　前</t>
  </si>
  <si>
    <t>816～825</t>
  </si>
  <si>
    <t>御　　幸</t>
  </si>
  <si>
    <t>西 南 部</t>
  </si>
  <si>
    <t>421～430</t>
  </si>
  <si>
    <t>輪 島 市</t>
  </si>
  <si>
    <t>771～785</t>
  </si>
  <si>
    <t>南　　部</t>
  </si>
  <si>
    <t>86～ 95</t>
  </si>
  <si>
    <t>内　　川</t>
  </si>
  <si>
    <t>中　　海</t>
  </si>
  <si>
    <t>96～105</t>
  </si>
  <si>
    <t>犀　　生</t>
  </si>
  <si>
    <t>906～915</t>
  </si>
  <si>
    <t>柳　　田</t>
  </si>
  <si>
    <t>786～795</t>
  </si>
  <si>
    <t>松　　東</t>
  </si>
  <si>
    <t>106～115</t>
  </si>
  <si>
    <t>医 王 山</t>
  </si>
  <si>
    <t>能　　都</t>
  </si>
  <si>
    <t>796～805</t>
  </si>
  <si>
    <t>国　　府</t>
  </si>
  <si>
    <t>森　　本</t>
  </si>
  <si>
    <t>521～530</t>
  </si>
  <si>
    <t>小　　木</t>
  </si>
  <si>
    <t>851～860</t>
  </si>
  <si>
    <t>板　　津</t>
  </si>
  <si>
    <t>116～125</t>
  </si>
  <si>
    <t xml:space="preserve">   額</t>
  </si>
  <si>
    <t>431～440</t>
  </si>
  <si>
    <t>松　　波</t>
  </si>
  <si>
    <t>861～870</t>
  </si>
  <si>
    <t>小 松 市</t>
  </si>
  <si>
    <t>126～140</t>
  </si>
  <si>
    <t>高 尾 台</t>
  </si>
  <si>
    <t>441～450</t>
  </si>
  <si>
    <t>穴　　水</t>
  </si>
  <si>
    <t>806～815</t>
  </si>
  <si>
    <t xml:space="preserve">   緑</t>
  </si>
  <si>
    <t>451～460</t>
  </si>
  <si>
    <t>鳳 珠 郡</t>
  </si>
  <si>
    <t>826～840</t>
  </si>
  <si>
    <t>根　　上</t>
  </si>
  <si>
    <t>141～150</t>
  </si>
  <si>
    <t xml:space="preserve">   港</t>
  </si>
  <si>
    <t>461～470</t>
  </si>
  <si>
    <t>寺　　井</t>
  </si>
  <si>
    <t>151～160</t>
  </si>
  <si>
    <t>北　　鳴</t>
  </si>
  <si>
    <t>471～480</t>
  </si>
  <si>
    <t>宝　　立</t>
  </si>
  <si>
    <t>辰　　口</t>
  </si>
  <si>
    <t>161～170</t>
  </si>
  <si>
    <t>大　　徳</t>
  </si>
  <si>
    <t>481～490</t>
  </si>
  <si>
    <t>緑　　丘</t>
  </si>
  <si>
    <t>841～850</t>
  </si>
  <si>
    <t>川　　北</t>
  </si>
  <si>
    <t>171～180</t>
  </si>
  <si>
    <t>清　　泉</t>
  </si>
  <si>
    <t>491～500</t>
  </si>
  <si>
    <t>三　　崎</t>
  </si>
  <si>
    <t>能美郡市</t>
  </si>
  <si>
    <t>181～195</t>
  </si>
  <si>
    <t>金大附属</t>
  </si>
  <si>
    <t>501～510</t>
  </si>
  <si>
    <t>大　　谷</t>
  </si>
  <si>
    <t>星　　稜</t>
  </si>
  <si>
    <t>511～520</t>
  </si>
  <si>
    <t>珠 洲 市</t>
  </si>
  <si>
    <t>871～885</t>
  </si>
  <si>
    <t>美　　川</t>
  </si>
  <si>
    <t>926～935</t>
  </si>
  <si>
    <t>金沢錦丘</t>
  </si>
  <si>
    <t>916～925</t>
  </si>
  <si>
    <t>鶴　　来</t>
  </si>
  <si>
    <t>196～205</t>
  </si>
  <si>
    <t>946～955</t>
  </si>
  <si>
    <t>北　　辰</t>
  </si>
  <si>
    <t>206～215</t>
  </si>
  <si>
    <t>金 沢 市</t>
  </si>
  <si>
    <t>531～540</t>
  </si>
  <si>
    <t>鳥　　越</t>
  </si>
  <si>
    <t>216～225</t>
  </si>
  <si>
    <t>白　　嶺</t>
  </si>
  <si>
    <t>226～235</t>
  </si>
  <si>
    <t>内　　灘</t>
  </si>
  <si>
    <t>541～550</t>
  </si>
  <si>
    <t>笠　　間</t>
  </si>
  <si>
    <t>津　　幡</t>
  </si>
  <si>
    <t>551～560</t>
  </si>
  <si>
    <t>松　　任</t>
  </si>
  <si>
    <t>271～280</t>
  </si>
  <si>
    <t>宇 ノ 気</t>
  </si>
  <si>
    <t>561～570</t>
  </si>
  <si>
    <t>北　　星</t>
  </si>
  <si>
    <t>281～290</t>
  </si>
  <si>
    <t>河 北 台</t>
  </si>
  <si>
    <t>571～580</t>
  </si>
  <si>
    <t>県中体連陸上競技部</t>
  </si>
  <si>
    <t>光　　野</t>
  </si>
  <si>
    <t>291～300</t>
  </si>
  <si>
    <t>高　　松</t>
  </si>
  <si>
    <t>581～590</t>
  </si>
  <si>
    <t>予備ナンバー</t>
  </si>
  <si>
    <t>316～320</t>
  </si>
  <si>
    <t>白 山 市</t>
  </si>
  <si>
    <t>301～315</t>
  </si>
  <si>
    <t>津 幡 南</t>
  </si>
  <si>
    <t>591～600</t>
  </si>
  <si>
    <t>751～760</t>
  </si>
  <si>
    <t>河北郡市</t>
  </si>
  <si>
    <t>601～615</t>
  </si>
  <si>
    <t>896～905</t>
  </si>
  <si>
    <t>野 々 市</t>
  </si>
  <si>
    <t>236～245</t>
  </si>
  <si>
    <t>966～999</t>
  </si>
  <si>
    <t>布　　水</t>
  </si>
  <si>
    <t>246～255</t>
  </si>
  <si>
    <t>羽　  咋</t>
  </si>
  <si>
    <t>616～625</t>
  </si>
  <si>
    <t>256～270</t>
  </si>
  <si>
    <t>邑　　知</t>
  </si>
  <si>
    <t>626～635</t>
  </si>
  <si>
    <t>羽 咋 市</t>
  </si>
  <si>
    <t>636～645</t>
  </si>
  <si>
    <t>志　　賀</t>
  </si>
  <si>
    <t>646～655</t>
  </si>
  <si>
    <t>富　　来</t>
  </si>
  <si>
    <t>羽 咋 郡</t>
  </si>
  <si>
    <t>656～675</t>
  </si>
  <si>
    <t>平成29年度は20回</t>
  </si>
  <si>
    <t>顧問審判名</t>
  </si>
  <si>
    <t>先生</t>
  </si>
  <si>
    <t>※大会当日、運営協力できる顧問名を全て記載のこと。</t>
  </si>
  <si>
    <t>（引率顧問）</t>
  </si>
  <si>
    <t>※記載のない場合には参加を認めません</t>
  </si>
  <si>
    <t>※監督と顧問審判は兼任可</t>
  </si>
  <si>
    <t>生年月日</t>
  </si>
  <si>
    <t>生年月日</t>
  </si>
  <si>
    <t>(一財)石川陸上競技協会会長　殿</t>
  </si>
  <si>
    <t>　　令和　　　年　８　月　　　日</t>
  </si>
  <si>
    <t>　↓「×未登録」の場合は参加できません。</t>
  </si>
  <si>
    <t>日本陸連登録</t>
  </si>
  <si>
    <t>○登録済</t>
  </si>
  <si>
    <t>×未登録</t>
  </si>
  <si>
    <t>令和　　　年　　　月　　　日</t>
  </si>
  <si>
    <t>Ａ女３０００ｍ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</si>
</sst>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 "/>
    <numFmt numFmtId="179" formatCode="0.00_);[Red]\(0.00\)"/>
    <numFmt numFmtId="180" formatCode="0.0_ "/>
  </numFmts>
  <fonts count="8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9.5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.55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u val="single"/>
      <sz val="10"/>
      <color indexed="8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Arial"/>
      <family val="2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8"/>
      <color indexed="10"/>
      <name val="ＭＳ ゴシック"/>
      <family val="3"/>
    </font>
    <font>
      <b/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name val="ＭＳ ゴシック"/>
      <family val="3"/>
    </font>
    <font>
      <b/>
      <sz val="9"/>
      <color indexed="10"/>
      <name val="ＭＳ ゴシック"/>
      <family val="3"/>
    </font>
    <font>
      <b/>
      <sz val="12"/>
      <name val="Arial"/>
      <family val="2"/>
    </font>
    <font>
      <b/>
      <sz val="14"/>
      <color indexed="8"/>
      <name val="ＭＳ ゴシック"/>
      <family val="3"/>
    </font>
    <font>
      <b/>
      <sz val="14"/>
      <name val="Arial"/>
      <family val="2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Arial"/>
      <family val="2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double">
        <color indexed="8"/>
      </bottom>
    </border>
    <border>
      <left style="medium">
        <color indexed="8"/>
      </left>
      <right style="medium">
        <color indexed="8"/>
      </right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24"/>
      </bottom>
    </border>
    <border>
      <left>
        <color indexed="24"/>
      </left>
      <right style="thin"/>
      <top style="medium"/>
      <bottom>
        <color indexed="24"/>
      </bottom>
    </border>
    <border>
      <left style="thin"/>
      <right style="thin"/>
      <top style="medium"/>
      <bottom>
        <color indexed="24"/>
      </bottom>
    </border>
    <border>
      <left style="medium"/>
      <right style="thin"/>
      <top>
        <color indexed="24"/>
      </top>
      <bottom>
        <color indexed="63"/>
      </bottom>
    </border>
    <border>
      <left>
        <color indexed="24"/>
      </left>
      <right style="thin"/>
      <top>
        <color indexed="24"/>
      </top>
      <bottom>
        <color indexed="63"/>
      </bottom>
    </border>
    <border>
      <left style="thin"/>
      <right style="thin"/>
      <top>
        <color indexed="2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24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24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24"/>
      </right>
      <top>
        <color indexed="24"/>
      </top>
      <bottom style="thin"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24"/>
      </top>
      <bottom style="double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>
        <color indexed="8"/>
      </right>
      <top style="double"/>
      <bottom style="thin">
        <color indexed="8"/>
      </bottom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31" borderId="4" applyNumberFormat="0" applyAlignment="0" applyProtection="0"/>
    <xf numFmtId="0" fontId="6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35" borderId="0" xfId="0" applyNumberFormat="1" applyFont="1" applyFill="1" applyAlignment="1">
      <alignment/>
    </xf>
    <xf numFmtId="0" fontId="10" fillId="35" borderId="0" xfId="0" applyNumberFormat="1" applyFont="1" applyFill="1" applyAlignment="1">
      <alignment/>
    </xf>
    <xf numFmtId="0" fontId="11" fillId="0" borderId="0" xfId="0" applyNumberFormat="1" applyFont="1" applyAlignment="1">
      <alignment horizontal="center"/>
    </xf>
    <xf numFmtId="0" fontId="10" fillId="35" borderId="18" xfId="0" applyNumberFormat="1" applyFont="1" applyFill="1" applyBorder="1" applyAlignment="1">
      <alignment horizontal="center"/>
    </xf>
    <xf numFmtId="0" fontId="10" fillId="35" borderId="19" xfId="0" applyNumberFormat="1" applyFont="1" applyFill="1" applyBorder="1" applyAlignment="1">
      <alignment horizontal="center"/>
    </xf>
    <xf numFmtId="0" fontId="10" fillId="35" borderId="19" xfId="0" applyNumberFormat="1" applyFont="1" applyFill="1" applyBorder="1" applyAlignment="1">
      <alignment/>
    </xf>
    <xf numFmtId="0" fontId="10" fillId="35" borderId="20" xfId="0" applyNumberFormat="1" applyFont="1" applyFill="1" applyBorder="1" applyAlignment="1">
      <alignment horizontal="center"/>
    </xf>
    <xf numFmtId="0" fontId="10" fillId="35" borderId="21" xfId="0" applyNumberFormat="1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1" fontId="10" fillId="35" borderId="0" xfId="0" applyNumberFormat="1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0" fontId="10" fillId="35" borderId="22" xfId="0" applyNumberFormat="1" applyFont="1" applyFill="1" applyBorder="1" applyAlignment="1">
      <alignment/>
    </xf>
    <xf numFmtId="0" fontId="10" fillId="35" borderId="22" xfId="0" applyNumberFormat="1" applyFont="1" applyFill="1" applyBorder="1" applyAlignment="1">
      <alignment/>
    </xf>
    <xf numFmtId="0" fontId="10" fillId="35" borderId="21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/>
    </xf>
    <xf numFmtId="0" fontId="1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33" borderId="27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33" borderId="28" xfId="0" applyNumberFormat="1" applyFont="1" applyFill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30" xfId="0" applyNumberFormat="1" applyFont="1" applyBorder="1" applyAlignment="1">
      <alignment/>
    </xf>
    <xf numFmtId="0" fontId="10" fillId="0" borderId="30" xfId="0" applyNumberFormat="1" applyFont="1" applyFill="1" applyBorder="1" applyAlignment="1">
      <alignment/>
    </xf>
    <xf numFmtId="0" fontId="10" fillId="0" borderId="30" xfId="0" applyNumberFormat="1" applyFont="1" applyBorder="1" applyAlignment="1">
      <alignment/>
    </xf>
    <xf numFmtId="0" fontId="10" fillId="0" borderId="31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33" borderId="33" xfId="0" applyNumberFormat="1" applyFont="1" applyFill="1" applyBorder="1" applyAlignment="1">
      <alignment/>
    </xf>
    <xf numFmtId="0" fontId="10" fillId="0" borderId="34" xfId="0" applyNumberFormat="1" applyFont="1" applyBorder="1" applyAlignment="1">
      <alignment/>
    </xf>
    <xf numFmtId="0" fontId="10" fillId="0" borderId="35" xfId="0" applyNumberFormat="1" applyFont="1" applyFill="1" applyBorder="1" applyAlignment="1">
      <alignment/>
    </xf>
    <xf numFmtId="0" fontId="10" fillId="0" borderId="3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0" xfId="0" applyNumberFormat="1" applyFont="1" applyAlignment="1">
      <alignment horizontal="left"/>
    </xf>
    <xf numFmtId="0" fontId="10" fillId="0" borderId="38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0" fillId="0" borderId="27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0" borderId="22" xfId="0" applyNumberFormat="1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0" borderId="28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10" fillId="0" borderId="41" xfId="0" applyNumberFormat="1" applyFont="1" applyFill="1" applyBorder="1" applyAlignment="1">
      <alignment/>
    </xf>
    <xf numFmtId="0" fontId="10" fillId="0" borderId="42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5" fillId="0" borderId="45" xfId="0" applyFont="1" applyBorder="1" applyAlignment="1">
      <alignment horizontal="center"/>
    </xf>
    <xf numFmtId="0" fontId="15" fillId="0" borderId="30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0" borderId="30" xfId="0" applyFont="1" applyFill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1" xfId="0" applyFont="1" applyBorder="1" applyAlignment="1">
      <alignment/>
    </xf>
    <xf numFmtId="0" fontId="13" fillId="0" borderId="51" xfId="0" applyFont="1" applyBorder="1" applyAlignment="1">
      <alignment horizontal="center"/>
    </xf>
    <xf numFmtId="0" fontId="13" fillId="0" borderId="51" xfId="0" applyFont="1" applyFill="1" applyBorder="1" applyAlignment="1">
      <alignment horizontal="right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/>
    </xf>
    <xf numFmtId="0" fontId="13" fillId="0" borderId="54" xfId="0" applyFont="1" applyFill="1" applyBorder="1" applyAlignment="1">
      <alignment horizontal="left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13" fillId="0" borderId="54" xfId="0" applyFont="1" applyBorder="1" applyAlignment="1">
      <alignment horizontal="left" vertical="center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59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62" xfId="0" applyFont="1" applyBorder="1" applyAlignment="1">
      <alignment horizontal="right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left"/>
    </xf>
    <xf numFmtId="0" fontId="13" fillId="0" borderId="65" xfId="0" applyFont="1" applyBorder="1" applyAlignment="1">
      <alignment/>
    </xf>
    <xf numFmtId="0" fontId="13" fillId="0" borderId="65" xfId="0" applyFont="1" applyBorder="1" applyAlignment="1">
      <alignment horizontal="center" vertical="center"/>
    </xf>
    <xf numFmtId="0" fontId="16" fillId="0" borderId="27" xfId="0" applyFont="1" applyFill="1" applyBorder="1" applyAlignment="1">
      <alignment/>
    </xf>
    <xf numFmtId="0" fontId="16" fillId="0" borderId="53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49" xfId="0" applyFont="1" applyBorder="1" applyAlignment="1">
      <alignment horizontal="left"/>
    </xf>
    <xf numFmtId="0" fontId="16" fillId="0" borderId="50" xfId="0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66" xfId="0" applyFont="1" applyFill="1" applyBorder="1" applyAlignment="1">
      <alignment/>
    </xf>
    <xf numFmtId="0" fontId="16" fillId="0" borderId="67" xfId="0" applyFont="1" applyBorder="1" applyAlignment="1">
      <alignment/>
    </xf>
    <xf numFmtId="0" fontId="16" fillId="0" borderId="51" xfId="0" applyFont="1" applyBorder="1" applyAlignment="1">
      <alignment horizontal="right"/>
    </xf>
    <xf numFmtId="0" fontId="16" fillId="0" borderId="68" xfId="0" applyFont="1" applyBorder="1" applyAlignment="1">
      <alignment horizontal="left"/>
    </xf>
    <xf numFmtId="0" fontId="16" fillId="0" borderId="37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7" fillId="0" borderId="28" xfId="0" applyFont="1" applyFill="1" applyBorder="1" applyAlignment="1">
      <alignment/>
    </xf>
    <xf numFmtId="0" fontId="17" fillId="0" borderId="69" xfId="0" applyFont="1" applyBorder="1" applyAlignment="1">
      <alignment/>
    </xf>
    <xf numFmtId="0" fontId="16" fillId="0" borderId="29" xfId="0" applyFont="1" applyBorder="1" applyAlignment="1">
      <alignment horizontal="right"/>
    </xf>
    <xf numFmtId="0" fontId="16" fillId="0" borderId="70" xfId="0" applyFont="1" applyBorder="1" applyAlignment="1">
      <alignment horizontal="left"/>
    </xf>
    <xf numFmtId="0" fontId="16" fillId="0" borderId="71" xfId="0" applyFont="1" applyFill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6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72" xfId="0" applyFont="1" applyBorder="1" applyAlignment="1">
      <alignment horizontal="right"/>
    </xf>
    <xf numFmtId="0" fontId="16" fillId="0" borderId="72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0" fillId="0" borderId="73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/>
    </xf>
    <xf numFmtId="0" fontId="10" fillId="0" borderId="74" xfId="0" applyNumberFormat="1" applyFont="1" applyBorder="1" applyAlignment="1">
      <alignment/>
    </xf>
    <xf numFmtId="0" fontId="10" fillId="0" borderId="75" xfId="0" applyNumberFormat="1" applyFont="1" applyBorder="1" applyAlignment="1">
      <alignment/>
    </xf>
    <xf numFmtId="0" fontId="10" fillId="0" borderId="75" xfId="0" applyNumberFormat="1" applyFont="1" applyBorder="1" applyAlignment="1">
      <alignment horizontal="center"/>
    </xf>
    <xf numFmtId="0" fontId="10" fillId="0" borderId="75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73" xfId="0" applyNumberFormat="1" applyFont="1" applyBorder="1" applyAlignment="1">
      <alignment horizontal="right"/>
    </xf>
    <xf numFmtId="0" fontId="10" fillId="0" borderId="73" xfId="0" applyNumberFormat="1" applyFont="1" applyBorder="1" applyAlignment="1">
      <alignment/>
    </xf>
    <xf numFmtId="0" fontId="10" fillId="0" borderId="21" xfId="0" applyNumberFormat="1" applyFont="1" applyBorder="1" applyAlignment="1">
      <alignment horizontal="center"/>
    </xf>
    <xf numFmtId="177" fontId="10" fillId="0" borderId="7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9" fillId="0" borderId="0" xfId="0" applyNumberFormat="1" applyFont="1" applyAlignment="1">
      <alignment/>
    </xf>
    <xf numFmtId="0" fontId="11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22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22" fillId="0" borderId="0" xfId="0" applyFont="1" applyAlignment="1">
      <alignment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/>
    </xf>
    <xf numFmtId="0" fontId="8" fillId="0" borderId="78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3" fillId="0" borderId="0" xfId="0" applyNumberFormat="1" applyFont="1" applyBorder="1" applyAlignment="1">
      <alignment/>
    </xf>
    <xf numFmtId="0" fontId="18" fillId="0" borderId="0" xfId="0" applyFont="1" applyFill="1" applyAlignment="1">
      <alignment/>
    </xf>
    <xf numFmtId="0" fontId="17" fillId="35" borderId="20" xfId="0" applyNumberFormat="1" applyFont="1" applyFill="1" applyBorder="1" applyAlignment="1">
      <alignment horizontal="center"/>
    </xf>
    <xf numFmtId="0" fontId="24" fillId="35" borderId="22" xfId="0" applyNumberFormat="1" applyFont="1" applyFill="1" applyBorder="1" applyAlignment="1">
      <alignment/>
    </xf>
    <xf numFmtId="0" fontId="17" fillId="0" borderId="31" xfId="0" applyNumberFormat="1" applyFont="1" applyBorder="1" applyAlignment="1">
      <alignment horizontal="center"/>
    </xf>
    <xf numFmtId="0" fontId="25" fillId="0" borderId="79" xfId="0" applyFont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17" fillId="35" borderId="22" xfId="0" applyNumberFormat="1" applyFont="1" applyFill="1" applyBorder="1" applyAlignment="1">
      <alignment/>
    </xf>
    <xf numFmtId="0" fontId="10" fillId="35" borderId="21" xfId="0" applyNumberFormat="1" applyFont="1" applyFill="1" applyBorder="1" applyAlignment="1">
      <alignment shrinkToFit="1"/>
    </xf>
    <xf numFmtId="0" fontId="10" fillId="33" borderId="21" xfId="0" applyNumberFormat="1" applyFont="1" applyFill="1" applyBorder="1" applyAlignment="1">
      <alignment shrinkToFit="1"/>
    </xf>
    <xf numFmtId="0" fontId="10" fillId="33" borderId="80" xfId="0" applyNumberFormat="1" applyFont="1" applyFill="1" applyBorder="1" applyAlignment="1">
      <alignment shrinkToFit="1"/>
    </xf>
    <xf numFmtId="0" fontId="10" fillId="33" borderId="42" xfId="0" applyNumberFormat="1" applyFont="1" applyFill="1" applyBorder="1" applyAlignment="1">
      <alignment shrinkToFit="1"/>
    </xf>
    <xf numFmtId="0" fontId="10" fillId="33" borderId="81" xfId="0" applyNumberFormat="1" applyFont="1" applyFill="1" applyBorder="1" applyAlignment="1">
      <alignment shrinkToFit="1"/>
    </xf>
    <xf numFmtId="0" fontId="10" fillId="33" borderId="82" xfId="0" applyNumberFormat="1" applyFont="1" applyFill="1" applyBorder="1" applyAlignment="1">
      <alignment shrinkToFit="1"/>
    </xf>
    <xf numFmtId="0" fontId="24" fillId="37" borderId="0" xfId="0" applyNumberFormat="1" applyFont="1" applyFill="1" applyBorder="1" applyAlignment="1">
      <alignment/>
    </xf>
    <xf numFmtId="0" fontId="10" fillId="37" borderId="0" xfId="0" applyNumberFormat="1" applyFont="1" applyFill="1" applyAlignment="1">
      <alignment/>
    </xf>
    <xf numFmtId="179" fontId="10" fillId="0" borderId="73" xfId="0" applyNumberFormat="1" applyFont="1" applyBorder="1" applyAlignment="1">
      <alignment horizontal="right"/>
    </xf>
    <xf numFmtId="180" fontId="10" fillId="0" borderId="0" xfId="0" applyNumberFormat="1" applyFont="1" applyAlignment="1">
      <alignment/>
    </xf>
    <xf numFmtId="180" fontId="10" fillId="0" borderId="73" xfId="0" applyNumberFormat="1" applyFont="1" applyBorder="1" applyAlignment="1">
      <alignment horizontal="center"/>
    </xf>
    <xf numFmtId="180" fontId="10" fillId="0" borderId="73" xfId="0" applyNumberFormat="1" applyFont="1" applyBorder="1" applyAlignment="1">
      <alignment/>
    </xf>
    <xf numFmtId="180" fontId="10" fillId="0" borderId="75" xfId="0" applyNumberFormat="1" applyFont="1" applyBorder="1" applyAlignment="1">
      <alignment horizontal="center"/>
    </xf>
    <xf numFmtId="180" fontId="10" fillId="0" borderId="73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178" fontId="10" fillId="0" borderId="73" xfId="0" applyNumberFormat="1" applyFont="1" applyBorder="1" applyAlignment="1">
      <alignment horizontal="center"/>
    </xf>
    <xf numFmtId="178" fontId="10" fillId="0" borderId="73" xfId="0" applyNumberFormat="1" applyFont="1" applyBorder="1" applyAlignment="1">
      <alignment/>
    </xf>
    <xf numFmtId="178" fontId="10" fillId="0" borderId="75" xfId="0" applyNumberFormat="1" applyFont="1" applyBorder="1" applyAlignment="1">
      <alignment/>
    </xf>
    <xf numFmtId="178" fontId="10" fillId="0" borderId="73" xfId="0" applyNumberFormat="1" applyFont="1" applyBorder="1" applyAlignment="1">
      <alignment/>
    </xf>
    <xf numFmtId="178" fontId="10" fillId="0" borderId="75" xfId="0" applyNumberFormat="1" applyFont="1" applyBorder="1" applyAlignment="1">
      <alignment/>
    </xf>
    <xf numFmtId="0" fontId="28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7" fontId="10" fillId="33" borderId="83" xfId="0" applyNumberFormat="1" applyFont="1" applyFill="1" applyBorder="1" applyAlignment="1">
      <alignment/>
    </xf>
    <xf numFmtId="177" fontId="10" fillId="33" borderId="22" xfId="0" applyNumberFormat="1" applyFont="1" applyFill="1" applyBorder="1" applyAlignment="1">
      <alignment/>
    </xf>
    <xf numFmtId="177" fontId="10" fillId="33" borderId="41" xfId="0" applyNumberFormat="1" applyFont="1" applyFill="1" applyBorder="1" applyAlignment="1">
      <alignment/>
    </xf>
    <xf numFmtId="177" fontId="17" fillId="33" borderId="21" xfId="0" applyNumberFormat="1" applyFont="1" applyFill="1" applyBorder="1" applyAlignment="1">
      <alignment/>
    </xf>
    <xf numFmtId="177" fontId="17" fillId="33" borderId="22" xfId="0" applyNumberFormat="1" applyFont="1" applyFill="1" applyBorder="1" applyAlignment="1">
      <alignment/>
    </xf>
    <xf numFmtId="177" fontId="17" fillId="33" borderId="42" xfId="0" applyNumberFormat="1" applyFont="1" applyFill="1" applyBorder="1" applyAlignment="1">
      <alignment/>
    </xf>
    <xf numFmtId="177" fontId="10" fillId="33" borderId="84" xfId="0" applyNumberFormat="1" applyFont="1" applyFill="1" applyBorder="1" applyAlignment="1">
      <alignment/>
    </xf>
    <xf numFmtId="177" fontId="17" fillId="33" borderId="84" xfId="0" applyNumberFormat="1" applyFont="1" applyFill="1" applyBorder="1" applyAlignment="1">
      <alignment/>
    </xf>
    <xf numFmtId="177" fontId="17" fillId="33" borderId="41" xfId="0" applyNumberFormat="1" applyFont="1" applyFill="1" applyBorder="1" applyAlignment="1">
      <alignment/>
    </xf>
    <xf numFmtId="0" fontId="10" fillId="35" borderId="22" xfId="0" applyNumberFormat="1" applyFont="1" applyFill="1" applyBorder="1" applyAlignment="1">
      <alignment shrinkToFit="1"/>
    </xf>
    <xf numFmtId="0" fontId="17" fillId="35" borderId="22" xfId="0" applyNumberFormat="1" applyFont="1" applyFill="1" applyBorder="1" applyAlignment="1">
      <alignment shrinkToFit="1"/>
    </xf>
    <xf numFmtId="0" fontId="10" fillId="35" borderId="0" xfId="0" applyNumberFormat="1" applyFont="1" applyFill="1" applyAlignment="1">
      <alignment shrinkToFit="1"/>
    </xf>
    <xf numFmtId="0" fontId="10" fillId="35" borderId="83" xfId="0" applyNumberFormat="1" applyFont="1" applyFill="1" applyBorder="1" applyAlignment="1">
      <alignment shrinkToFit="1"/>
    </xf>
    <xf numFmtId="0" fontId="17" fillId="33" borderId="22" xfId="0" applyNumberFormat="1" applyFont="1" applyFill="1" applyBorder="1" applyAlignment="1">
      <alignment shrinkToFit="1"/>
    </xf>
    <xf numFmtId="0" fontId="17" fillId="33" borderId="35" xfId="0" applyNumberFormat="1" applyFont="1" applyFill="1" applyBorder="1" applyAlignment="1">
      <alignment shrinkToFit="1"/>
    </xf>
    <xf numFmtId="0" fontId="17" fillId="33" borderId="41" xfId="0" applyNumberFormat="1" applyFont="1" applyFill="1" applyBorder="1" applyAlignment="1">
      <alignment shrinkToFit="1"/>
    </xf>
    <xf numFmtId="0" fontId="17" fillId="33" borderId="83" xfId="0" applyNumberFormat="1" applyFont="1" applyFill="1" applyBorder="1" applyAlignment="1">
      <alignment shrinkToFit="1"/>
    </xf>
    <xf numFmtId="0" fontId="17" fillId="33" borderId="85" xfId="0" applyNumberFormat="1" applyFont="1" applyFill="1" applyBorder="1" applyAlignment="1">
      <alignment shrinkToFit="1"/>
    </xf>
    <xf numFmtId="0" fontId="17" fillId="33" borderId="84" xfId="0" applyNumberFormat="1" applyFont="1" applyFill="1" applyBorder="1" applyAlignment="1">
      <alignment shrinkToFit="1"/>
    </xf>
    <xf numFmtId="0" fontId="17" fillId="33" borderId="36" xfId="0" applyNumberFormat="1" applyFont="1" applyFill="1" applyBorder="1" applyAlignment="1">
      <alignment shrinkToFit="1"/>
    </xf>
    <xf numFmtId="177" fontId="10" fillId="35" borderId="83" xfId="0" applyNumberFormat="1" applyFont="1" applyFill="1" applyBorder="1" applyAlignment="1">
      <alignment/>
    </xf>
    <xf numFmtId="177" fontId="10" fillId="35" borderId="22" xfId="0" applyNumberFormat="1" applyFont="1" applyFill="1" applyBorder="1" applyAlignment="1">
      <alignment/>
    </xf>
    <xf numFmtId="177" fontId="10" fillId="35" borderId="0" xfId="0" applyNumberFormat="1" applyFont="1" applyFill="1" applyBorder="1" applyAlignment="1">
      <alignment/>
    </xf>
    <xf numFmtId="177" fontId="10" fillId="35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0" fontId="10" fillId="39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86" xfId="0" applyNumberFormat="1" applyFont="1" applyFill="1" applyBorder="1" applyAlignment="1">
      <alignment/>
    </xf>
    <xf numFmtId="0" fontId="10" fillId="33" borderId="87" xfId="0" applyNumberFormat="1" applyFont="1" applyFill="1" applyBorder="1" applyAlignment="1">
      <alignment/>
    </xf>
    <xf numFmtId="1" fontId="10" fillId="33" borderId="86" xfId="0" applyNumberFormat="1" applyFont="1" applyFill="1" applyBorder="1" applyAlignment="1">
      <alignment/>
    </xf>
    <xf numFmtId="0" fontId="10" fillId="33" borderId="88" xfId="0" applyNumberFormat="1" applyFont="1" applyFill="1" applyBorder="1" applyAlignment="1">
      <alignment/>
    </xf>
    <xf numFmtId="1" fontId="10" fillId="33" borderId="88" xfId="0" applyNumberFormat="1" applyFont="1" applyFill="1" applyBorder="1" applyAlignment="1">
      <alignment/>
    </xf>
    <xf numFmtId="1" fontId="10" fillId="33" borderId="87" xfId="0" applyNumberFormat="1" applyFont="1" applyFill="1" applyBorder="1" applyAlignment="1">
      <alignment/>
    </xf>
    <xf numFmtId="0" fontId="10" fillId="34" borderId="0" xfId="0" applyFont="1" applyFill="1" applyBorder="1" applyAlignment="1">
      <alignment shrinkToFit="1"/>
    </xf>
    <xf numFmtId="0" fontId="10" fillId="0" borderId="86" xfId="0" applyNumberFormat="1" applyFont="1" applyFill="1" applyBorder="1" applyAlignment="1">
      <alignment/>
    </xf>
    <xf numFmtId="0" fontId="10" fillId="0" borderId="87" xfId="0" applyNumberFormat="1" applyFont="1" applyFill="1" applyBorder="1" applyAlignment="1">
      <alignment/>
    </xf>
    <xf numFmtId="0" fontId="10" fillId="0" borderId="88" xfId="0" applyNumberFormat="1" applyFont="1" applyFill="1" applyBorder="1" applyAlignment="1">
      <alignment/>
    </xf>
    <xf numFmtId="0" fontId="17" fillId="33" borderId="80" xfId="0" applyNumberFormat="1" applyFont="1" applyFill="1" applyBorder="1" applyAlignment="1">
      <alignment shrinkToFit="1"/>
    </xf>
    <xf numFmtId="0" fontId="27" fillId="0" borderId="50" xfId="0" applyFont="1" applyBorder="1" applyAlignment="1">
      <alignment horizontal="center" shrinkToFit="1"/>
    </xf>
    <xf numFmtId="178" fontId="27" fillId="0" borderId="53" xfId="0" applyNumberFormat="1" applyFont="1" applyBorder="1" applyAlignment="1">
      <alignment horizontal="center" shrinkToFit="1"/>
    </xf>
    <xf numFmtId="0" fontId="27" fillId="0" borderId="89" xfId="0" applyFont="1" applyBorder="1" applyAlignment="1">
      <alignment horizontal="center" shrinkToFit="1"/>
    </xf>
    <xf numFmtId="0" fontId="16" fillId="0" borderId="90" xfId="0" applyFont="1" applyBorder="1" applyAlignment="1">
      <alignment horizontal="center" shrinkToFit="1"/>
    </xf>
    <xf numFmtId="0" fontId="27" fillId="0" borderId="37" xfId="0" applyFont="1" applyBorder="1" applyAlignment="1">
      <alignment horizontal="center" shrinkToFit="1"/>
    </xf>
    <xf numFmtId="0" fontId="28" fillId="0" borderId="67" xfId="0" applyFont="1" applyBorder="1" applyAlignment="1">
      <alignment horizontal="center" shrinkToFit="1"/>
    </xf>
    <xf numFmtId="0" fontId="27" fillId="0" borderId="91" xfId="0" applyFont="1" applyBorder="1" applyAlignment="1">
      <alignment horizontal="center" shrinkToFit="1"/>
    </xf>
    <xf numFmtId="0" fontId="27" fillId="0" borderId="71" xfId="0" applyFont="1" applyBorder="1" applyAlignment="1">
      <alignment horizontal="center" shrinkToFit="1"/>
    </xf>
    <xf numFmtId="0" fontId="28" fillId="0" borderId="69" xfId="0" applyFont="1" applyBorder="1" applyAlignment="1">
      <alignment horizontal="center" shrinkToFit="1"/>
    </xf>
    <xf numFmtId="0" fontId="27" fillId="0" borderId="92" xfId="0" applyFont="1" applyBorder="1" applyAlignment="1">
      <alignment horizontal="center" shrinkToFit="1"/>
    </xf>
    <xf numFmtId="0" fontId="16" fillId="0" borderId="40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7" fillId="0" borderId="51" xfId="0" applyFont="1" applyBorder="1" applyAlignment="1">
      <alignment horizontal="center" shrinkToFit="1"/>
    </xf>
    <xf numFmtId="0" fontId="27" fillId="0" borderId="29" xfId="0" applyFont="1" applyBorder="1" applyAlignment="1">
      <alignment horizontal="center" shrinkToFit="1"/>
    </xf>
    <xf numFmtId="0" fontId="27" fillId="0" borderId="53" xfId="0" applyFont="1" applyBorder="1" applyAlignment="1">
      <alignment horizontal="center" shrinkToFit="1"/>
    </xf>
    <xf numFmtId="0" fontId="27" fillId="0" borderId="67" xfId="0" applyFont="1" applyBorder="1" applyAlignment="1">
      <alignment horizontal="center" shrinkToFit="1"/>
    </xf>
    <xf numFmtId="0" fontId="27" fillId="0" borderId="69" xfId="0" applyFont="1" applyBorder="1" applyAlignment="1">
      <alignment horizontal="center" shrinkToFit="1"/>
    </xf>
    <xf numFmtId="0" fontId="16" fillId="0" borderId="39" xfId="0" applyFont="1" applyBorder="1" applyAlignment="1">
      <alignment horizontal="center" shrinkToFit="1"/>
    </xf>
    <xf numFmtId="0" fontId="16" fillId="0" borderId="93" xfId="0" applyFont="1" applyBorder="1" applyAlignment="1">
      <alignment horizontal="center" shrinkToFit="1"/>
    </xf>
    <xf numFmtId="0" fontId="27" fillId="0" borderId="56" xfId="0" applyFont="1" applyBorder="1" applyAlignment="1">
      <alignment horizontal="center" shrinkToFit="1"/>
    </xf>
    <xf numFmtId="0" fontId="3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94" xfId="0" applyFont="1" applyBorder="1" applyAlignment="1">
      <alignment vertical="center"/>
    </xf>
    <xf numFmtId="0" fontId="33" fillId="0" borderId="95" xfId="0" applyFont="1" applyBorder="1" applyAlignment="1">
      <alignment horizontal="right" vertical="center"/>
    </xf>
    <xf numFmtId="0" fontId="33" fillId="0" borderId="96" xfId="0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33" fillId="0" borderId="98" xfId="0" applyFont="1" applyBorder="1" applyAlignment="1">
      <alignment horizontal="right" vertical="center"/>
    </xf>
    <xf numFmtId="0" fontId="33" fillId="0" borderId="99" xfId="0" applyFont="1" applyBorder="1" applyAlignment="1">
      <alignment vertical="center"/>
    </xf>
    <xf numFmtId="0" fontId="33" fillId="0" borderId="99" xfId="0" applyFont="1" applyFill="1" applyBorder="1" applyAlignment="1">
      <alignment vertical="center"/>
    </xf>
    <xf numFmtId="0" fontId="33" fillId="0" borderId="100" xfId="0" applyFont="1" applyBorder="1" applyAlignment="1">
      <alignment vertical="center"/>
    </xf>
    <xf numFmtId="0" fontId="33" fillId="0" borderId="101" xfId="0" applyFont="1" applyBorder="1" applyAlignment="1">
      <alignment horizontal="right" vertical="center"/>
    </xf>
    <xf numFmtId="0" fontId="33" fillId="0" borderId="102" xfId="0" applyFont="1" applyBorder="1" applyAlignment="1">
      <alignment vertical="center"/>
    </xf>
    <xf numFmtId="0" fontId="33" fillId="0" borderId="103" xfId="0" applyFont="1" applyBorder="1" applyAlignment="1">
      <alignment horizontal="right" vertical="center"/>
    </xf>
    <xf numFmtId="0" fontId="33" fillId="0" borderId="104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105" xfId="0" applyFont="1" applyBorder="1" applyAlignment="1">
      <alignment vertical="center"/>
    </xf>
    <xf numFmtId="0" fontId="33" fillId="0" borderId="106" xfId="0" applyFont="1" applyBorder="1" applyAlignment="1">
      <alignment vertical="center"/>
    </xf>
    <xf numFmtId="0" fontId="33" fillId="0" borderId="107" xfId="0" applyFont="1" applyBorder="1" applyAlignment="1">
      <alignment horizontal="right" vertical="center"/>
    </xf>
    <xf numFmtId="0" fontId="33" fillId="0" borderId="108" xfId="0" applyFont="1" applyBorder="1" applyAlignment="1">
      <alignment vertical="center"/>
    </xf>
    <xf numFmtId="0" fontId="33" fillId="0" borderId="109" xfId="0" applyFont="1" applyBorder="1" applyAlignment="1">
      <alignment horizontal="right" vertical="center"/>
    </xf>
    <xf numFmtId="0" fontId="33" fillId="0" borderId="110" xfId="0" applyFont="1" applyBorder="1" applyAlignment="1">
      <alignment vertical="center"/>
    </xf>
    <xf numFmtId="0" fontId="33" fillId="0" borderId="111" xfId="0" applyFont="1" applyBorder="1" applyAlignment="1">
      <alignment horizontal="right" vertical="center"/>
    </xf>
    <xf numFmtId="0" fontId="33" fillId="0" borderId="112" xfId="0" applyFont="1" applyBorder="1" applyAlignment="1">
      <alignment vertical="center"/>
    </xf>
    <xf numFmtId="0" fontId="33" fillId="0" borderId="113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72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17" fillId="34" borderId="0" xfId="0" applyFont="1" applyFill="1" applyBorder="1" applyAlignment="1">
      <alignment vertical="center"/>
    </xf>
    <xf numFmtId="0" fontId="10" fillId="34" borderId="114" xfId="0" applyFont="1" applyFill="1" applyBorder="1" applyAlignment="1">
      <alignment/>
    </xf>
    <xf numFmtId="0" fontId="10" fillId="33" borderId="114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3" fillId="0" borderId="30" xfId="0" applyFont="1" applyBorder="1" applyAlignment="1">
      <alignment horizontal="center"/>
    </xf>
    <xf numFmtId="0" fontId="36" fillId="0" borderId="0" xfId="0" applyFont="1" applyAlignment="1">
      <alignment/>
    </xf>
    <xf numFmtId="0" fontId="23" fillId="34" borderId="0" xfId="0" applyFont="1" applyFill="1" applyBorder="1" applyAlignment="1">
      <alignment horizontal="left"/>
    </xf>
    <xf numFmtId="0" fontId="7" fillId="40" borderId="78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72" xfId="0" applyFont="1" applyBorder="1" applyAlignment="1">
      <alignment/>
    </xf>
    <xf numFmtId="0" fontId="0" fillId="0" borderId="72" xfId="0" applyBorder="1" applyAlignment="1">
      <alignment/>
    </xf>
    <xf numFmtId="0" fontId="40" fillId="0" borderId="0" xfId="0" applyFont="1" applyBorder="1" applyAlignment="1">
      <alignment/>
    </xf>
    <xf numFmtId="0" fontId="43" fillId="0" borderId="72" xfId="0" applyFont="1" applyBorder="1" applyAlignment="1">
      <alignment/>
    </xf>
    <xf numFmtId="0" fontId="44" fillId="0" borderId="72" xfId="0" applyFont="1" applyBorder="1" applyAlignment="1">
      <alignment/>
    </xf>
    <xf numFmtId="0" fontId="4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1" fillId="41" borderId="0" xfId="0" applyFont="1" applyFill="1" applyAlignment="1">
      <alignment/>
    </xf>
    <xf numFmtId="0" fontId="10" fillId="41" borderId="0" xfId="0" applyFont="1" applyFill="1" applyAlignment="1">
      <alignment/>
    </xf>
    <xf numFmtId="0" fontId="11" fillId="0" borderId="0" xfId="0" applyFont="1" applyAlignment="1">
      <alignment horizontal="left"/>
    </xf>
    <xf numFmtId="0" fontId="44" fillId="0" borderId="72" xfId="0" applyFont="1" applyBorder="1" applyAlignment="1">
      <alignment/>
    </xf>
    <xf numFmtId="0" fontId="35" fillId="0" borderId="115" xfId="0" applyFont="1" applyBorder="1" applyAlignment="1">
      <alignment horizontal="center" vertical="center"/>
    </xf>
    <xf numFmtId="0" fontId="17" fillId="0" borderId="27" xfId="0" applyFont="1" applyFill="1" applyBorder="1" applyAlignment="1">
      <alignment/>
    </xf>
    <xf numFmtId="0" fontId="17" fillId="0" borderId="53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shrinkToFit="1"/>
    </xf>
    <xf numFmtId="0" fontId="17" fillId="0" borderId="49" xfId="0" applyFont="1" applyBorder="1" applyAlignment="1">
      <alignment horizontal="left"/>
    </xf>
    <xf numFmtId="0" fontId="17" fillId="0" borderId="50" xfId="0" applyFont="1" applyFill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28" fillId="0" borderId="50" xfId="0" applyFont="1" applyBorder="1" applyAlignment="1">
      <alignment horizontal="center" shrinkToFit="1"/>
    </xf>
    <xf numFmtId="0" fontId="28" fillId="0" borderId="53" xfId="0" applyFont="1" applyBorder="1" applyAlignment="1">
      <alignment horizontal="center" shrinkToFit="1"/>
    </xf>
    <xf numFmtId="0" fontId="28" fillId="0" borderId="89" xfId="0" applyFont="1" applyBorder="1" applyAlignment="1">
      <alignment horizontal="center" shrinkToFit="1"/>
    </xf>
    <xf numFmtId="0" fontId="17" fillId="0" borderId="90" xfId="0" applyFont="1" applyBorder="1" applyAlignment="1">
      <alignment horizontal="center" shrinkToFit="1"/>
    </xf>
    <xf numFmtId="0" fontId="17" fillId="0" borderId="66" xfId="0" applyFont="1" applyFill="1" applyBorder="1" applyAlignment="1">
      <alignment/>
    </xf>
    <xf numFmtId="0" fontId="17" fillId="0" borderId="67" xfId="0" applyFont="1" applyBorder="1" applyAlignment="1">
      <alignment/>
    </xf>
    <xf numFmtId="0" fontId="17" fillId="0" borderId="51" xfId="0" applyFont="1" applyBorder="1" applyAlignment="1">
      <alignment horizontal="right"/>
    </xf>
    <xf numFmtId="0" fontId="28" fillId="0" borderId="51" xfId="0" applyFont="1" applyBorder="1" applyAlignment="1">
      <alignment horizontal="center" shrinkToFit="1"/>
    </xf>
    <xf numFmtId="0" fontId="17" fillId="0" borderId="68" xfId="0" applyFont="1" applyBorder="1" applyAlignment="1">
      <alignment horizontal="left"/>
    </xf>
    <xf numFmtId="0" fontId="17" fillId="0" borderId="37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8" fillId="0" borderId="37" xfId="0" applyFont="1" applyBorder="1" applyAlignment="1">
      <alignment horizontal="center" shrinkToFit="1"/>
    </xf>
    <xf numFmtId="0" fontId="28" fillId="0" borderId="91" xfId="0" applyFont="1" applyBorder="1" applyAlignment="1">
      <alignment horizontal="center" shrinkToFit="1"/>
    </xf>
    <xf numFmtId="0" fontId="17" fillId="0" borderId="29" xfId="0" applyFont="1" applyBorder="1" applyAlignment="1">
      <alignment horizontal="right"/>
    </xf>
    <xf numFmtId="0" fontId="28" fillId="0" borderId="29" xfId="0" applyFont="1" applyBorder="1" applyAlignment="1">
      <alignment horizontal="center" shrinkToFit="1"/>
    </xf>
    <xf numFmtId="0" fontId="17" fillId="0" borderId="70" xfId="0" applyFont="1" applyBorder="1" applyAlignment="1">
      <alignment horizontal="left"/>
    </xf>
    <xf numFmtId="0" fontId="17" fillId="0" borderId="71" xfId="0" applyFont="1" applyFill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28" fillId="0" borderId="71" xfId="0" applyFont="1" applyBorder="1" applyAlignment="1">
      <alignment horizontal="center" shrinkToFit="1"/>
    </xf>
    <xf numFmtId="0" fontId="28" fillId="0" borderId="92" xfId="0" applyFont="1" applyBorder="1" applyAlignment="1">
      <alignment horizontal="center" shrinkToFit="1"/>
    </xf>
    <xf numFmtId="0" fontId="17" fillId="0" borderId="40" xfId="0" applyFont="1" applyBorder="1" applyAlignment="1">
      <alignment horizontal="center" shrinkToFit="1"/>
    </xf>
    <xf numFmtId="0" fontId="13" fillId="0" borderId="116" xfId="0" applyFont="1" applyBorder="1" applyAlignment="1">
      <alignment horizontal="center" vertical="center" shrinkToFit="1"/>
    </xf>
    <xf numFmtId="0" fontId="24" fillId="0" borderId="117" xfId="0" applyFont="1" applyBorder="1" applyAlignment="1">
      <alignment horizontal="left" vertical="center"/>
    </xf>
    <xf numFmtId="0" fontId="33" fillId="0" borderId="118" xfId="0" applyFont="1" applyBorder="1" applyAlignment="1">
      <alignment horizontal="right" vertical="center"/>
    </xf>
    <xf numFmtId="0" fontId="33" fillId="0" borderId="89" xfId="0" applyFont="1" applyBorder="1" applyAlignment="1">
      <alignment horizontal="right" vertical="center"/>
    </xf>
    <xf numFmtId="0" fontId="33" fillId="0" borderId="91" xfId="0" applyFont="1" applyBorder="1" applyAlignment="1">
      <alignment horizontal="right" vertical="center"/>
    </xf>
    <xf numFmtId="0" fontId="33" fillId="0" borderId="92" xfId="0" applyFont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33" fillId="0" borderId="30" xfId="0" applyFont="1" applyBorder="1" applyAlignment="1">
      <alignment vertical="center"/>
    </xf>
    <xf numFmtId="0" fontId="33" fillId="0" borderId="3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top" shrinkToFit="1"/>
    </xf>
    <xf numFmtId="0" fontId="81" fillId="0" borderId="0" xfId="0" applyFont="1" applyAlignment="1">
      <alignment/>
    </xf>
    <xf numFmtId="0" fontId="82" fillId="0" borderId="0" xfId="0" applyNumberFormat="1" applyFont="1" applyAlignment="1">
      <alignment/>
    </xf>
    <xf numFmtId="0" fontId="10" fillId="0" borderId="119" xfId="0" applyNumberFormat="1" applyFont="1" applyBorder="1" applyAlignment="1">
      <alignment shrinkToFit="1"/>
    </xf>
    <xf numFmtId="0" fontId="10" fillId="42" borderId="39" xfId="0" applyNumberFormat="1" applyFont="1" applyFill="1" applyBorder="1" applyAlignment="1">
      <alignment horizontal="center"/>
    </xf>
    <xf numFmtId="0" fontId="10" fillId="42" borderId="40" xfId="0" applyNumberFormat="1" applyFont="1" applyFill="1" applyBorder="1" applyAlignment="1">
      <alignment horizontal="center"/>
    </xf>
    <xf numFmtId="0" fontId="17" fillId="33" borderId="21" xfId="0" applyNumberFormat="1" applyFont="1" applyFill="1" applyBorder="1" applyAlignment="1">
      <alignment shrinkToFit="1"/>
    </xf>
    <xf numFmtId="0" fontId="17" fillId="33" borderId="42" xfId="0" applyNumberFormat="1" applyFont="1" applyFill="1" applyBorder="1" applyAlignment="1">
      <alignment shrinkToFit="1"/>
    </xf>
    <xf numFmtId="0" fontId="10" fillId="0" borderId="0" xfId="0" applyNumberFormat="1" applyFont="1" applyFill="1" applyBorder="1" applyAlignment="1">
      <alignment horizontal="center"/>
    </xf>
    <xf numFmtId="0" fontId="10" fillId="43" borderId="119" xfId="0" applyNumberFormat="1" applyFont="1" applyFill="1" applyBorder="1" applyAlignment="1">
      <alignment shrinkToFit="1"/>
    </xf>
    <xf numFmtId="0" fontId="10" fillId="43" borderId="39" xfId="0" applyNumberFormat="1" applyFont="1" applyFill="1" applyBorder="1" applyAlignment="1">
      <alignment horizontal="center"/>
    </xf>
    <xf numFmtId="0" fontId="33" fillId="0" borderId="120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36" fillId="0" borderId="78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6" fillId="0" borderId="79" xfId="0" applyFont="1" applyBorder="1" applyAlignment="1">
      <alignment/>
    </xf>
    <xf numFmtId="0" fontId="13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/>
    </xf>
    <xf numFmtId="0" fontId="13" fillId="0" borderId="12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/>
    </xf>
    <xf numFmtId="0" fontId="13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/>
    </xf>
    <xf numFmtId="0" fontId="10" fillId="0" borderId="122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textRotation="255"/>
    </xf>
    <xf numFmtId="0" fontId="13" fillId="0" borderId="50" xfId="0" applyFont="1" applyFill="1" applyBorder="1" applyAlignment="1">
      <alignment horizontal="center" vertical="center" textRotation="255"/>
    </xf>
    <xf numFmtId="0" fontId="10" fillId="0" borderId="122" xfId="0" applyFont="1" applyBorder="1" applyAlignment="1">
      <alignment horizontal="center" vertical="center" textRotation="255"/>
    </xf>
    <xf numFmtId="0" fontId="13" fillId="0" borderId="47" xfId="0" applyFont="1" applyBorder="1" applyAlignment="1">
      <alignment horizontal="center" vertical="center" textRotation="255"/>
    </xf>
    <xf numFmtId="0" fontId="13" fillId="0" borderId="50" xfId="0" applyFont="1" applyBorder="1" applyAlignment="1">
      <alignment horizontal="center" vertical="center" textRotation="255"/>
    </xf>
    <xf numFmtId="0" fontId="13" fillId="0" borderId="4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32</xdr:row>
      <xdr:rowOff>76200</xdr:rowOff>
    </xdr:from>
    <xdr:to>
      <xdr:col>10</xdr:col>
      <xdr:colOff>19050</xdr:colOff>
      <xdr:row>32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6924675" y="607695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29</xdr:row>
      <xdr:rowOff>0</xdr:rowOff>
    </xdr:from>
    <xdr:to>
      <xdr:col>11</xdr:col>
      <xdr:colOff>533400</xdr:colOff>
      <xdr:row>35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25976" t="37629" r="60937" b="43881"/>
        <a:stretch>
          <a:fillRect/>
        </a:stretch>
      </xdr:blipFill>
      <xdr:spPr>
        <a:xfrm>
          <a:off x="7705725" y="5343525"/>
          <a:ext cx="120967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6384" width="8.88671875" style="5" customWidth="1"/>
  </cols>
  <sheetData>
    <row r="1" ht="18.75">
      <c r="A1" s="4" t="s">
        <v>228</v>
      </c>
    </row>
    <row r="3" ht="14.25">
      <c r="B3" s="7" t="s">
        <v>184</v>
      </c>
    </row>
    <row r="4" ht="14.25">
      <c r="B4" s="311" t="s">
        <v>254</v>
      </c>
    </row>
    <row r="5" ht="14.25">
      <c r="B5" s="311" t="s">
        <v>229</v>
      </c>
    </row>
    <row r="7" ht="14.25">
      <c r="B7" s="6" t="s">
        <v>62</v>
      </c>
    </row>
    <row r="8" ht="14.25">
      <c r="B8" s="6"/>
    </row>
    <row r="9" ht="14.25">
      <c r="B9" s="7" t="s">
        <v>269</v>
      </c>
    </row>
    <row r="10" ht="14.25">
      <c r="B10" s="7" t="s">
        <v>230</v>
      </c>
    </row>
    <row r="12" ht="14.25">
      <c r="B12" s="6" t="s">
        <v>63</v>
      </c>
    </row>
    <row r="13" ht="14.25">
      <c r="B13" s="6"/>
    </row>
    <row r="14" spans="2:12" ht="14.25">
      <c r="B14" s="246" t="s">
        <v>307</v>
      </c>
      <c r="C14" s="247"/>
      <c r="D14" s="247"/>
      <c r="E14" s="247"/>
      <c r="F14" s="247"/>
      <c r="G14" s="247"/>
      <c r="H14" s="247"/>
      <c r="I14" s="247"/>
      <c r="J14" s="247"/>
      <c r="K14" s="22"/>
      <c r="L14" s="22"/>
    </row>
    <row r="15" spans="2:7" ht="14.25">
      <c r="B15" s="246" t="s">
        <v>64</v>
      </c>
      <c r="C15" s="247"/>
      <c r="D15" s="247"/>
      <c r="E15" s="247"/>
      <c r="F15" s="247"/>
      <c r="G15" s="247"/>
    </row>
    <row r="16" spans="2:6" ht="14.25">
      <c r="B16" s="194" t="s">
        <v>66</v>
      </c>
      <c r="C16" s="195"/>
      <c r="D16" s="195"/>
      <c r="E16" s="195"/>
      <c r="F16" s="195"/>
    </row>
    <row r="17" spans="1:11" ht="14.25">
      <c r="A17" s="22"/>
      <c r="B17" s="250" t="s">
        <v>270</v>
      </c>
      <c r="C17" s="21"/>
      <c r="D17" s="21"/>
      <c r="E17" s="21"/>
      <c r="F17" s="21"/>
      <c r="G17" s="21"/>
      <c r="H17" s="21"/>
      <c r="I17" s="21"/>
      <c r="J17" s="21"/>
      <c r="K17" s="21"/>
    </row>
    <row r="18" ht="14.25">
      <c r="B18" s="7" t="s">
        <v>225</v>
      </c>
    </row>
    <row r="19" spans="2:11" ht="14.25">
      <c r="B19" s="333" t="s">
        <v>271</v>
      </c>
      <c r="C19" s="334"/>
      <c r="D19" s="334"/>
      <c r="E19" s="334"/>
      <c r="F19" s="334"/>
      <c r="G19" s="334"/>
      <c r="H19" s="334"/>
      <c r="I19" s="334"/>
      <c r="J19" s="334"/>
      <c r="K19" s="334"/>
    </row>
    <row r="20" ht="14.25">
      <c r="B20" s="5" t="s">
        <v>188</v>
      </c>
    </row>
    <row r="21" ht="14.25">
      <c r="B21" s="7" t="s">
        <v>172</v>
      </c>
    </row>
    <row r="22" spans="2:13" ht="14.25">
      <c r="B22" s="248" t="s">
        <v>171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</row>
    <row r="23" ht="14.25">
      <c r="B23" s="5" t="s">
        <v>65</v>
      </c>
    </row>
    <row r="24" spans="1:11" ht="14.25">
      <c r="A24" s="176" t="s">
        <v>170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4.25">
      <c r="A25" s="186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ht="14.25">
      <c r="B26" s="6" t="s">
        <v>157</v>
      </c>
    </row>
    <row r="28" ht="14.25">
      <c r="B28" s="7" t="s">
        <v>201</v>
      </c>
    </row>
    <row r="29" ht="14.25">
      <c r="B29" s="7" t="s">
        <v>158</v>
      </c>
    </row>
    <row r="30" spans="1:9" ht="18">
      <c r="A30" s="178" t="s">
        <v>163</v>
      </c>
      <c r="B30" s="179"/>
      <c r="C30" s="179"/>
      <c r="D30" s="179"/>
      <c r="E30" s="179"/>
      <c r="F30" s="179"/>
      <c r="G30" s="179"/>
      <c r="H30" s="179"/>
      <c r="I30" s="179"/>
    </row>
    <row r="31" spans="1:9" ht="18">
      <c r="A31" s="180" t="s">
        <v>164</v>
      </c>
      <c r="B31" s="179"/>
      <c r="C31" s="179"/>
      <c r="D31" s="179"/>
      <c r="E31" s="179"/>
      <c r="F31" s="179"/>
      <c r="G31" s="179"/>
      <c r="H31" s="179"/>
      <c r="I31" s="179"/>
    </row>
    <row r="32" ht="15.75">
      <c r="B32" s="7" t="s">
        <v>173</v>
      </c>
    </row>
    <row r="33" spans="2:9" ht="15.75">
      <c r="B33" s="250" t="s">
        <v>224</v>
      </c>
      <c r="C33" s="21"/>
      <c r="D33" s="21"/>
      <c r="E33" s="21"/>
      <c r="F33" s="21"/>
      <c r="G33" s="21"/>
      <c r="H33" s="21"/>
      <c r="I33" s="21"/>
    </row>
    <row r="34" spans="2:13" ht="15.75">
      <c r="B34" s="7" t="s">
        <v>222</v>
      </c>
      <c r="G34" s="22"/>
      <c r="H34" s="22"/>
      <c r="I34" s="22"/>
      <c r="J34" s="22"/>
      <c r="K34" s="22"/>
      <c r="L34" s="22"/>
      <c r="M34" s="22"/>
    </row>
    <row r="35" ht="15.75">
      <c r="B35" s="7" t="s">
        <v>223</v>
      </c>
    </row>
    <row r="36" ht="15.75">
      <c r="B36" s="7"/>
    </row>
    <row r="37" spans="2:13" ht="14.25">
      <c r="B37" s="194" t="s">
        <v>182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ht="14.25">
      <c r="B38" s="7"/>
    </row>
    <row r="39" ht="14.25">
      <c r="A39" s="335" t="s">
        <v>272</v>
      </c>
    </row>
    <row r="40" spans="2:11" ht="14.25">
      <c r="B40" s="7" t="s">
        <v>273</v>
      </c>
      <c r="C40" s="7"/>
      <c r="D40" s="7"/>
      <c r="E40" s="7"/>
      <c r="F40" s="7"/>
      <c r="G40" s="7"/>
      <c r="H40" s="7"/>
      <c r="I40" s="7"/>
      <c r="J40" s="7"/>
      <c r="K40" s="7"/>
    </row>
    <row r="41" spans="2:11" ht="14.25">
      <c r="B41" s="7" t="s">
        <v>274</v>
      </c>
      <c r="C41" s="7"/>
      <c r="D41" s="7"/>
      <c r="E41" s="7"/>
      <c r="F41" s="7"/>
      <c r="G41" s="7"/>
      <c r="H41" s="7"/>
      <c r="I41" s="7"/>
      <c r="J41" s="7"/>
      <c r="K41" s="7"/>
    </row>
  </sheetData>
  <sheetProtection/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J56"/>
  <sheetViews>
    <sheetView zoomScalePageLayoutView="0" workbookViewId="0" topLeftCell="A1">
      <selection activeCell="D18" sqref="D18"/>
    </sheetView>
  </sheetViews>
  <sheetFormatPr defaultColWidth="8.88671875" defaultRowHeight="15"/>
  <cols>
    <col min="1" max="16384" width="8.88671875" style="309" customWidth="1"/>
  </cols>
  <sheetData>
    <row r="1" s="282" customFormat="1" ht="14.25">
      <c r="C1" s="283" t="s">
        <v>308</v>
      </c>
    </row>
    <row r="2" s="282" customFormat="1" ht="13.5"/>
    <row r="3" s="282" customFormat="1" ht="13.5">
      <c r="B3" s="284" t="s">
        <v>309</v>
      </c>
    </row>
    <row r="4" s="282" customFormat="1" ht="13.5">
      <c r="B4" s="285" t="s">
        <v>231</v>
      </c>
    </row>
    <row r="5" s="282" customFormat="1" ht="13.5">
      <c r="B5" s="284" t="s">
        <v>232</v>
      </c>
    </row>
    <row r="6" s="282" customFormat="1" ht="13.5">
      <c r="B6" s="284" t="s">
        <v>233</v>
      </c>
    </row>
    <row r="7" s="282" customFormat="1" ht="14.25" thickBot="1"/>
    <row r="8" spans="2:9" s="282" customFormat="1" ht="13.5">
      <c r="B8" s="286" t="s">
        <v>310</v>
      </c>
      <c r="C8" s="287" t="s">
        <v>311</v>
      </c>
      <c r="E8" s="288" t="s">
        <v>312</v>
      </c>
      <c r="F8" s="287" t="s">
        <v>313</v>
      </c>
      <c r="H8" s="288" t="s">
        <v>234</v>
      </c>
      <c r="I8" s="287" t="s">
        <v>314</v>
      </c>
    </row>
    <row r="9" spans="2:9" s="282" customFormat="1" ht="13.5">
      <c r="B9" s="289" t="s">
        <v>315</v>
      </c>
      <c r="C9" s="290" t="s">
        <v>316</v>
      </c>
      <c r="E9" s="291" t="s">
        <v>317</v>
      </c>
      <c r="F9" s="290" t="s">
        <v>318</v>
      </c>
      <c r="H9" s="292" t="s">
        <v>278</v>
      </c>
      <c r="I9" s="290" t="s">
        <v>279</v>
      </c>
    </row>
    <row r="10" spans="2:9" s="282" customFormat="1" ht="13.5">
      <c r="B10" s="289" t="s">
        <v>319</v>
      </c>
      <c r="C10" s="290" t="s">
        <v>320</v>
      </c>
      <c r="E10" s="291" t="s">
        <v>321</v>
      </c>
      <c r="F10" s="290" t="s">
        <v>322</v>
      </c>
      <c r="H10" s="291" t="s">
        <v>323</v>
      </c>
      <c r="I10" s="290" t="s">
        <v>324</v>
      </c>
    </row>
    <row r="11" spans="2:9" s="282" customFormat="1" ht="14.25" thickBot="1">
      <c r="B11" s="289" t="s">
        <v>325</v>
      </c>
      <c r="C11" s="290" t="s">
        <v>326</v>
      </c>
      <c r="E11" s="291" t="s">
        <v>327</v>
      </c>
      <c r="F11" s="290" t="s">
        <v>328</v>
      </c>
      <c r="H11" s="291" t="s">
        <v>329</v>
      </c>
      <c r="I11" s="290" t="s">
        <v>330</v>
      </c>
    </row>
    <row r="12" spans="2:9" s="282" customFormat="1" ht="15" thickBot="1" thickTop="1">
      <c r="B12" s="289" t="s">
        <v>331</v>
      </c>
      <c r="C12" s="290" t="s">
        <v>332</v>
      </c>
      <c r="E12" s="291" t="s">
        <v>333</v>
      </c>
      <c r="F12" s="290" t="s">
        <v>334</v>
      </c>
      <c r="H12" s="299" t="s">
        <v>335</v>
      </c>
      <c r="I12" s="296" t="s">
        <v>336</v>
      </c>
    </row>
    <row r="13" spans="2:9" s="282" customFormat="1" ht="14.25" thickBot="1">
      <c r="B13" s="293" t="s">
        <v>337</v>
      </c>
      <c r="C13" s="294" t="s">
        <v>338</v>
      </c>
      <c r="E13" s="291" t="s">
        <v>339</v>
      </c>
      <c r="F13" s="290" t="s">
        <v>340</v>
      </c>
      <c r="H13" s="373"/>
      <c r="I13" s="374"/>
    </row>
    <row r="14" spans="2:9" s="282" customFormat="1" ht="15" thickBot="1" thickTop="1">
      <c r="B14" s="295" t="s">
        <v>341</v>
      </c>
      <c r="C14" s="296" t="s">
        <v>342</v>
      </c>
      <c r="E14" s="291" t="s">
        <v>343</v>
      </c>
      <c r="F14" s="290" t="s">
        <v>344</v>
      </c>
      <c r="H14" s="288" t="s">
        <v>280</v>
      </c>
      <c r="I14" s="287" t="s">
        <v>345</v>
      </c>
    </row>
    <row r="15" spans="3:9" s="282" customFormat="1" ht="15" thickBot="1" thickTop="1">
      <c r="C15" s="298"/>
      <c r="E15" s="291" t="s">
        <v>346</v>
      </c>
      <c r="F15" s="290" t="s">
        <v>347</v>
      </c>
      <c r="H15" s="299" t="s">
        <v>348</v>
      </c>
      <c r="I15" s="296" t="s">
        <v>349</v>
      </c>
    </row>
    <row r="16" spans="2:6" s="282" customFormat="1" ht="14.25" thickBot="1">
      <c r="B16" s="288" t="s">
        <v>350</v>
      </c>
      <c r="C16" s="287" t="s">
        <v>351</v>
      </c>
      <c r="E16" s="291" t="s">
        <v>352</v>
      </c>
      <c r="F16" s="290"/>
    </row>
    <row r="17" spans="2:9" s="282" customFormat="1" ht="13.5">
      <c r="B17" s="291" t="s">
        <v>353</v>
      </c>
      <c r="C17" s="290" t="s">
        <v>354</v>
      </c>
      <c r="E17" s="291" t="s">
        <v>355</v>
      </c>
      <c r="F17" s="290" t="s">
        <v>356</v>
      </c>
      <c r="H17" s="288" t="s">
        <v>281</v>
      </c>
      <c r="I17" s="287" t="s">
        <v>357</v>
      </c>
    </row>
    <row r="18" spans="2:9" s="282" customFormat="1" ht="13.5">
      <c r="B18" s="291" t="s">
        <v>358</v>
      </c>
      <c r="C18" s="290" t="s">
        <v>359</v>
      </c>
      <c r="E18" s="291" t="s">
        <v>360</v>
      </c>
      <c r="F18" s="290" t="s">
        <v>361</v>
      </c>
      <c r="H18" s="291" t="s">
        <v>235</v>
      </c>
      <c r="I18" s="290"/>
    </row>
    <row r="19" spans="2:9" s="282" customFormat="1" ht="14.25" thickBot="1">
      <c r="B19" s="291" t="s">
        <v>362</v>
      </c>
      <c r="C19" s="290" t="s">
        <v>363</v>
      </c>
      <c r="E19" s="291" t="s">
        <v>364</v>
      </c>
      <c r="F19" s="290"/>
      <c r="G19" s="282" t="s">
        <v>365</v>
      </c>
      <c r="H19" s="297" t="s">
        <v>366</v>
      </c>
      <c r="I19" s="294" t="s">
        <v>367</v>
      </c>
    </row>
    <row r="20" spans="2:9" s="282" customFormat="1" ht="15" thickBot="1" thickTop="1">
      <c r="B20" s="291" t="s">
        <v>368</v>
      </c>
      <c r="C20" s="290"/>
      <c r="E20" s="291" t="s">
        <v>369</v>
      </c>
      <c r="F20" s="290" t="s">
        <v>370</v>
      </c>
      <c r="H20" s="299" t="s">
        <v>371</v>
      </c>
      <c r="I20" s="296" t="s">
        <v>372</v>
      </c>
    </row>
    <row r="21" spans="2:9" s="282" customFormat="1" ht="14.25" thickBot="1">
      <c r="B21" s="291" t="s">
        <v>373</v>
      </c>
      <c r="C21" s="290" t="s">
        <v>374</v>
      </c>
      <c r="E21" s="291" t="s">
        <v>375</v>
      </c>
      <c r="F21" s="290"/>
      <c r="I21" s="298"/>
    </row>
    <row r="22" spans="2:9" s="282" customFormat="1" ht="13.5">
      <c r="B22" s="291" t="s">
        <v>376</v>
      </c>
      <c r="C22" s="290" t="s">
        <v>377</v>
      </c>
      <c r="E22" s="291" t="s">
        <v>378</v>
      </c>
      <c r="F22" s="290" t="s">
        <v>379</v>
      </c>
      <c r="H22" s="288" t="s">
        <v>380</v>
      </c>
      <c r="I22" s="287" t="s">
        <v>381</v>
      </c>
    </row>
    <row r="23" spans="2:9" s="282" customFormat="1" ht="16.5" customHeight="1">
      <c r="B23" s="291" t="s">
        <v>382</v>
      </c>
      <c r="C23" s="290" t="s">
        <v>383</v>
      </c>
      <c r="E23" s="291" t="s">
        <v>384</v>
      </c>
      <c r="F23" s="290"/>
      <c r="H23" s="291" t="s">
        <v>385</v>
      </c>
      <c r="I23" s="290" t="s">
        <v>386</v>
      </c>
    </row>
    <row r="24" spans="2:9" s="282" customFormat="1" ht="13.5">
      <c r="B24" s="291" t="s">
        <v>387</v>
      </c>
      <c r="C24" s="290"/>
      <c r="E24" s="291" t="s">
        <v>388</v>
      </c>
      <c r="F24" s="290" t="s">
        <v>389</v>
      </c>
      <c r="H24" s="291" t="s">
        <v>390</v>
      </c>
      <c r="I24" s="290" t="s">
        <v>391</v>
      </c>
    </row>
    <row r="25" spans="2:9" s="282" customFormat="1" ht="14.25" thickBot="1">
      <c r="B25" s="297" t="s">
        <v>392</v>
      </c>
      <c r="C25" s="294" t="s">
        <v>393</v>
      </c>
      <c r="E25" s="291" t="s">
        <v>394</v>
      </c>
      <c r="F25" s="290" t="s">
        <v>395</v>
      </c>
      <c r="H25" s="291" t="s">
        <v>396</v>
      </c>
      <c r="I25" s="290" t="s">
        <v>397</v>
      </c>
    </row>
    <row r="26" spans="2:9" s="282" customFormat="1" ht="15" thickBot="1" thickTop="1">
      <c r="B26" s="299" t="s">
        <v>398</v>
      </c>
      <c r="C26" s="296" t="s">
        <v>399</v>
      </c>
      <c r="E26" s="291" t="s">
        <v>400</v>
      </c>
      <c r="F26" s="290" t="s">
        <v>401</v>
      </c>
      <c r="H26" s="297" t="s">
        <v>402</v>
      </c>
      <c r="I26" s="294" t="s">
        <v>403</v>
      </c>
    </row>
    <row r="27" spans="3:9" s="282" customFormat="1" ht="15" thickBot="1" thickTop="1">
      <c r="C27" s="298"/>
      <c r="E27" s="291" t="s">
        <v>404</v>
      </c>
      <c r="F27" s="290" t="s">
        <v>405</v>
      </c>
      <c r="H27" s="299" t="s">
        <v>406</v>
      </c>
      <c r="I27" s="296" t="s">
        <v>407</v>
      </c>
    </row>
    <row r="28" spans="2:9" s="282" customFormat="1" ht="14.25" thickBot="1">
      <c r="B28" s="288" t="s">
        <v>408</v>
      </c>
      <c r="C28" s="287" t="s">
        <v>409</v>
      </c>
      <c r="E28" s="291" t="s">
        <v>410</v>
      </c>
      <c r="F28" s="290" t="s">
        <v>411</v>
      </c>
      <c r="I28" s="298"/>
    </row>
    <row r="29" spans="2:9" s="282" customFormat="1" ht="13.5">
      <c r="B29" s="291" t="s">
        <v>412</v>
      </c>
      <c r="C29" s="290" t="s">
        <v>413</v>
      </c>
      <c r="E29" s="291" t="s">
        <v>414</v>
      </c>
      <c r="F29" s="290" t="s">
        <v>415</v>
      </c>
      <c r="H29" s="288" t="s">
        <v>416</v>
      </c>
      <c r="I29" s="287"/>
    </row>
    <row r="30" spans="2:9" s="282" customFormat="1" ht="13.5">
      <c r="B30" s="291" t="s">
        <v>417</v>
      </c>
      <c r="C30" s="290" t="s">
        <v>418</v>
      </c>
      <c r="E30" s="291" t="s">
        <v>419</v>
      </c>
      <c r="F30" s="290" t="s">
        <v>420</v>
      </c>
      <c r="H30" s="291" t="s">
        <v>421</v>
      </c>
      <c r="I30" s="290" t="s">
        <v>422</v>
      </c>
    </row>
    <row r="31" spans="2:9" s="282" customFormat="1" ht="14.25" thickBot="1">
      <c r="B31" s="297" t="s">
        <v>423</v>
      </c>
      <c r="C31" s="294" t="s">
        <v>424</v>
      </c>
      <c r="E31" s="291" t="s">
        <v>425</v>
      </c>
      <c r="F31" s="290" t="s">
        <v>426</v>
      </c>
      <c r="H31" s="291" t="s">
        <v>427</v>
      </c>
      <c r="I31" s="290"/>
    </row>
    <row r="32" spans="2:9" s="282" customFormat="1" ht="15" thickBot="1" thickTop="1">
      <c r="B32" s="299" t="s">
        <v>428</v>
      </c>
      <c r="C32" s="296" t="s">
        <v>429</v>
      </c>
      <c r="E32" s="291" t="s">
        <v>430</v>
      </c>
      <c r="F32" s="290" t="s">
        <v>431</v>
      </c>
      <c r="H32" s="297" t="s">
        <v>432</v>
      </c>
      <c r="I32" s="294"/>
    </row>
    <row r="33" spans="3:9" s="282" customFormat="1" ht="15" thickBot="1" thickTop="1">
      <c r="C33" s="298"/>
      <c r="E33" s="291" t="s">
        <v>433</v>
      </c>
      <c r="F33" s="290" t="s">
        <v>434</v>
      </c>
      <c r="H33" s="299" t="s">
        <v>435</v>
      </c>
      <c r="I33" s="296" t="s">
        <v>436</v>
      </c>
    </row>
    <row r="34" spans="2:6" s="282" customFormat="1" ht="13.5">
      <c r="B34" s="300" t="s">
        <v>437</v>
      </c>
      <c r="C34" s="301" t="s">
        <v>438</v>
      </c>
      <c r="E34" s="291" t="s">
        <v>439</v>
      </c>
      <c r="F34" s="290" t="s">
        <v>440</v>
      </c>
    </row>
    <row r="35" spans="2:6" s="282" customFormat="1" ht="14.25" thickBot="1">
      <c r="B35" s="302" t="s">
        <v>441</v>
      </c>
      <c r="C35" s="303" t="s">
        <v>442</v>
      </c>
      <c r="E35" s="297" t="s">
        <v>236</v>
      </c>
      <c r="F35" s="294" t="s">
        <v>443</v>
      </c>
    </row>
    <row r="36" spans="2:6" s="282" customFormat="1" ht="15" thickBot="1" thickTop="1">
      <c r="B36" s="302" t="s">
        <v>444</v>
      </c>
      <c r="C36" s="303" t="s">
        <v>445</v>
      </c>
      <c r="E36" s="299" t="s">
        <v>446</v>
      </c>
      <c r="F36" s="296" t="s">
        <v>447</v>
      </c>
    </row>
    <row r="37" spans="2:6" s="282" customFormat="1" ht="14.25" thickBot="1">
      <c r="B37" s="302" t="s">
        <v>448</v>
      </c>
      <c r="C37" s="303" t="s">
        <v>449</v>
      </c>
      <c r="F37" s="298"/>
    </row>
    <row r="38" spans="2:6" s="282" customFormat="1" ht="13.5">
      <c r="B38" s="302" t="s">
        <v>450</v>
      </c>
      <c r="C38" s="303" t="s">
        <v>451</v>
      </c>
      <c r="E38" s="288" t="s">
        <v>452</v>
      </c>
      <c r="F38" s="287" t="s">
        <v>453</v>
      </c>
    </row>
    <row r="39" spans="2:9" s="282" customFormat="1" ht="13.5">
      <c r="B39" s="302" t="s">
        <v>454</v>
      </c>
      <c r="C39" s="303"/>
      <c r="E39" s="291" t="s">
        <v>455</v>
      </c>
      <c r="F39" s="290" t="s">
        <v>456</v>
      </c>
      <c r="I39" s="298"/>
    </row>
    <row r="40" spans="2:9" s="282" customFormat="1" ht="15.75" customHeight="1" thickBot="1">
      <c r="B40" s="302" t="s">
        <v>457</v>
      </c>
      <c r="C40" s="303" t="s">
        <v>458</v>
      </c>
      <c r="E40" s="291" t="s">
        <v>459</v>
      </c>
      <c r="F40" s="290" t="s">
        <v>460</v>
      </c>
      <c r="I40" s="298"/>
    </row>
    <row r="41" spans="2:9" s="282" customFormat="1" ht="16.5" thickBot="1">
      <c r="B41" s="302" t="s">
        <v>461</v>
      </c>
      <c r="C41" s="303" t="s">
        <v>462</v>
      </c>
      <c r="E41" s="291" t="s">
        <v>463</v>
      </c>
      <c r="F41" s="290" t="s">
        <v>464</v>
      </c>
      <c r="H41" s="367" t="s">
        <v>465</v>
      </c>
      <c r="I41" s="337"/>
    </row>
    <row r="42" spans="2:9" s="282" customFormat="1" ht="15" thickBot="1" thickTop="1">
      <c r="B42" s="304" t="s">
        <v>466</v>
      </c>
      <c r="C42" s="305" t="s">
        <v>467</v>
      </c>
      <c r="E42" s="291" t="s">
        <v>468</v>
      </c>
      <c r="F42" s="290" t="s">
        <v>469</v>
      </c>
      <c r="H42" s="386" t="s">
        <v>470</v>
      </c>
      <c r="I42" s="368" t="s">
        <v>471</v>
      </c>
    </row>
    <row r="43" spans="2:9" s="282" customFormat="1" ht="15" thickBot="1" thickTop="1">
      <c r="B43" s="306" t="s">
        <v>472</v>
      </c>
      <c r="C43" s="307" t="s">
        <v>473</v>
      </c>
      <c r="E43" s="297" t="s">
        <v>474</v>
      </c>
      <c r="F43" s="294" t="s">
        <v>475</v>
      </c>
      <c r="H43" s="387"/>
      <c r="I43" s="369" t="s">
        <v>476</v>
      </c>
    </row>
    <row r="44" spans="3:9" s="282" customFormat="1" ht="15" thickBot="1" thickTop="1">
      <c r="C44" s="298"/>
      <c r="E44" s="299" t="s">
        <v>477</v>
      </c>
      <c r="F44" s="296" t="s">
        <v>478</v>
      </c>
      <c r="H44" s="387"/>
      <c r="I44" s="370" t="s">
        <v>479</v>
      </c>
    </row>
    <row r="45" spans="2:9" s="282" customFormat="1" ht="14.25" thickBot="1">
      <c r="B45" s="288" t="s">
        <v>480</v>
      </c>
      <c r="C45" s="287" t="s">
        <v>481</v>
      </c>
      <c r="F45" s="298"/>
      <c r="H45" s="388"/>
      <c r="I45" s="371" t="s">
        <v>482</v>
      </c>
    </row>
    <row r="46" spans="2:10" s="282" customFormat="1" ht="14.25" thickBot="1">
      <c r="B46" s="297" t="s">
        <v>483</v>
      </c>
      <c r="C46" s="294" t="s">
        <v>484</v>
      </c>
      <c r="E46" s="288" t="s">
        <v>485</v>
      </c>
      <c r="F46" s="287" t="s">
        <v>486</v>
      </c>
      <c r="J46" s="308"/>
    </row>
    <row r="47" spans="2:6" s="282" customFormat="1" ht="15" thickBot="1" thickTop="1">
      <c r="B47" s="299" t="s">
        <v>275</v>
      </c>
      <c r="C47" s="296" t="s">
        <v>487</v>
      </c>
      <c r="E47" s="297" t="s">
        <v>488</v>
      </c>
      <c r="F47" s="294" t="s">
        <v>489</v>
      </c>
    </row>
    <row r="48" spans="5:7" s="282" customFormat="1" ht="16.5" customHeight="1" thickBot="1" thickTop="1">
      <c r="E48" s="299" t="s">
        <v>490</v>
      </c>
      <c r="F48" s="296" t="s">
        <v>491</v>
      </c>
      <c r="G48" s="308"/>
    </row>
    <row r="49" spans="6:7" s="282" customFormat="1" ht="14.25" thickBot="1">
      <c r="F49" s="298"/>
      <c r="G49" s="308"/>
    </row>
    <row r="50" spans="5:6" s="282" customFormat="1" ht="13.5">
      <c r="E50" s="288" t="s">
        <v>306</v>
      </c>
      <c r="F50" s="287"/>
    </row>
    <row r="51" spans="5:6" s="282" customFormat="1" ht="13.5">
      <c r="E51" s="291" t="s">
        <v>492</v>
      </c>
      <c r="F51" s="290" t="s">
        <v>493</v>
      </c>
    </row>
    <row r="52" spans="5:6" s="282" customFormat="1" ht="14.25" thickBot="1">
      <c r="E52" s="297" t="s">
        <v>494</v>
      </c>
      <c r="F52" s="294"/>
    </row>
    <row r="53" spans="5:6" s="282" customFormat="1" ht="15" thickBot="1" thickTop="1">
      <c r="E53" s="299" t="s">
        <v>495</v>
      </c>
      <c r="F53" s="296" t="s">
        <v>496</v>
      </c>
    </row>
    <row r="54" spans="8:9" s="282" customFormat="1" ht="13.5">
      <c r="H54" s="309"/>
      <c r="I54" s="309"/>
    </row>
    <row r="55" spans="8:9" s="282" customFormat="1" ht="13.5">
      <c r="H55" s="309"/>
      <c r="I55" s="309"/>
    </row>
    <row r="56" spans="8:9" s="282" customFormat="1" ht="13.5">
      <c r="H56" s="309"/>
      <c r="I56" s="309"/>
    </row>
  </sheetData>
  <sheetProtection/>
  <mergeCells count="1">
    <mergeCell ref="H42:H4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48"/>
  <sheetViews>
    <sheetView zoomScalePageLayoutView="0" workbookViewId="0" topLeftCell="A4">
      <selection activeCell="E27" sqref="E27"/>
    </sheetView>
  </sheetViews>
  <sheetFormatPr defaultColWidth="8.88671875" defaultRowHeight="15"/>
  <cols>
    <col min="1" max="3" width="8.88671875" style="5" customWidth="1"/>
    <col min="4" max="4" width="6.77734375" style="5" customWidth="1"/>
    <col min="5" max="5" width="16.77734375" style="5" customWidth="1"/>
    <col min="6" max="16384" width="8.88671875" style="5" customWidth="1"/>
  </cols>
  <sheetData>
    <row r="1" ht="18.75">
      <c r="D1" s="4" t="s">
        <v>205</v>
      </c>
    </row>
    <row r="2" spans="4:8" ht="17.25">
      <c r="D2" s="180" t="s">
        <v>60</v>
      </c>
      <c r="F2" s="8"/>
      <c r="G2" s="9" t="s">
        <v>61</v>
      </c>
      <c r="H2" s="180" t="s">
        <v>204</v>
      </c>
    </row>
    <row r="5" spans="2:8" ht="14.25">
      <c r="B5" s="10"/>
      <c r="C5" s="10"/>
      <c r="D5" s="10"/>
      <c r="E5" s="10"/>
      <c r="F5" s="10"/>
      <c r="G5" s="10"/>
      <c r="H5" s="10"/>
    </row>
    <row r="6" spans="1:9" ht="14.25">
      <c r="A6" s="10"/>
      <c r="B6" s="11" t="s">
        <v>32</v>
      </c>
      <c r="C6" s="12"/>
      <c r="D6" s="12"/>
      <c r="E6" s="12"/>
      <c r="F6" s="12"/>
      <c r="G6" s="12"/>
      <c r="H6" s="13"/>
      <c r="I6" s="10"/>
    </row>
    <row r="7" spans="1:9" ht="14.25">
      <c r="A7" s="10"/>
      <c r="B7" s="14"/>
      <c r="C7" s="15" t="s">
        <v>237</v>
      </c>
      <c r="D7" s="15"/>
      <c r="E7" s="257" t="s">
        <v>238</v>
      </c>
      <c r="F7" s="15"/>
      <c r="G7" s="15"/>
      <c r="H7" s="16"/>
      <c r="I7" s="10"/>
    </row>
    <row r="8" spans="1:9" ht="14.25">
      <c r="A8" s="10"/>
      <c r="B8" s="17"/>
      <c r="C8" s="15" t="s">
        <v>251</v>
      </c>
      <c r="D8" s="15"/>
      <c r="E8" s="15" t="s">
        <v>239</v>
      </c>
      <c r="F8" s="15" t="s">
        <v>241</v>
      </c>
      <c r="G8" s="15"/>
      <c r="H8" s="16"/>
      <c r="I8" s="10"/>
    </row>
    <row r="9" spans="1:9" ht="14.25">
      <c r="A9" s="10"/>
      <c r="B9" s="17"/>
      <c r="C9" s="15" t="s">
        <v>38</v>
      </c>
      <c r="D9" s="15"/>
      <c r="E9" s="15" t="s">
        <v>242</v>
      </c>
      <c r="F9" s="15"/>
      <c r="G9" s="15"/>
      <c r="H9" s="16"/>
      <c r="I9" s="10"/>
    </row>
    <row r="10" spans="1:9" ht="14.25">
      <c r="A10" s="10"/>
      <c r="B10" s="17"/>
      <c r="C10" s="15"/>
      <c r="D10" s="15"/>
      <c r="E10" s="15"/>
      <c r="F10" s="15"/>
      <c r="G10" s="15"/>
      <c r="H10" s="16"/>
      <c r="I10" s="10"/>
    </row>
    <row r="11" spans="1:9" ht="14.25">
      <c r="A11" s="10"/>
      <c r="B11" s="17"/>
      <c r="C11" s="15" t="s">
        <v>39</v>
      </c>
      <c r="D11" s="15" t="s">
        <v>41</v>
      </c>
      <c r="E11" s="15" t="s">
        <v>51</v>
      </c>
      <c r="F11" s="15"/>
      <c r="G11" s="15"/>
      <c r="H11" s="16"/>
      <c r="I11" s="10"/>
    </row>
    <row r="12" spans="1:9" ht="14.25">
      <c r="A12" s="10"/>
      <c r="B12" s="17"/>
      <c r="C12" s="15" t="s">
        <v>40</v>
      </c>
      <c r="D12" s="15"/>
      <c r="E12" s="15" t="s">
        <v>243</v>
      </c>
      <c r="F12" s="15"/>
      <c r="G12" s="15"/>
      <c r="H12" s="16"/>
      <c r="I12" s="10"/>
    </row>
    <row r="13" spans="1:9" ht="14.25">
      <c r="A13" s="10"/>
      <c r="B13" s="17"/>
      <c r="C13" s="15" t="s">
        <v>244</v>
      </c>
      <c r="D13" s="15"/>
      <c r="E13" s="15" t="s">
        <v>245</v>
      </c>
      <c r="F13" s="15"/>
      <c r="G13" s="15"/>
      <c r="H13" s="16"/>
      <c r="I13" s="10"/>
    </row>
    <row r="14" spans="1:9" ht="14.25">
      <c r="A14" s="10"/>
      <c r="B14" s="17"/>
      <c r="C14" s="15"/>
      <c r="D14" s="15"/>
      <c r="E14" s="15"/>
      <c r="F14" s="15"/>
      <c r="G14" s="15"/>
      <c r="H14" s="16"/>
      <c r="I14" s="10"/>
    </row>
    <row r="15" spans="1:9" ht="14.25">
      <c r="A15" s="10"/>
      <c r="B15" s="17"/>
      <c r="C15" s="15" t="s">
        <v>246</v>
      </c>
      <c r="D15" s="15"/>
      <c r="E15" s="15" t="s">
        <v>52</v>
      </c>
      <c r="F15" s="15"/>
      <c r="G15" s="15"/>
      <c r="H15" s="16"/>
      <c r="I15" s="10"/>
    </row>
    <row r="16" spans="1:9" ht="15" thickBot="1">
      <c r="A16" s="10"/>
      <c r="B16" s="17"/>
      <c r="C16" s="15"/>
      <c r="D16" s="15"/>
      <c r="E16" s="15"/>
      <c r="F16" s="15"/>
      <c r="G16" s="15"/>
      <c r="H16" s="16"/>
      <c r="I16" s="10"/>
    </row>
    <row r="17" spans="1:9" ht="15" thickBot="1">
      <c r="A17" s="10"/>
      <c r="B17" s="17"/>
      <c r="C17" s="312" t="s">
        <v>255</v>
      </c>
      <c r="D17" s="15"/>
      <c r="E17" s="313" t="s">
        <v>257</v>
      </c>
      <c r="F17" s="318" t="s">
        <v>256</v>
      </c>
      <c r="G17" s="15"/>
      <c r="H17" s="16"/>
      <c r="I17" s="10"/>
    </row>
    <row r="18" spans="1:9" ht="14.25">
      <c r="A18" s="10"/>
      <c r="B18" s="17"/>
      <c r="C18" s="15"/>
      <c r="D18" s="15"/>
      <c r="E18" s="15"/>
      <c r="F18" s="15"/>
      <c r="G18" s="15"/>
      <c r="H18" s="16"/>
      <c r="I18" s="10"/>
    </row>
    <row r="19" spans="1:9" ht="14.25">
      <c r="A19" s="10"/>
      <c r="B19" s="17"/>
      <c r="C19" s="15" t="s">
        <v>59</v>
      </c>
      <c r="D19" s="15"/>
      <c r="E19" s="15" t="s">
        <v>68</v>
      </c>
      <c r="F19" s="15"/>
      <c r="G19" s="15"/>
      <c r="H19" s="16"/>
      <c r="I19" s="10"/>
    </row>
    <row r="20" spans="1:9" ht="14.25">
      <c r="A20" s="10"/>
      <c r="B20" s="17"/>
      <c r="C20" s="15" t="s">
        <v>46</v>
      </c>
      <c r="D20" s="15"/>
      <c r="E20" s="15" t="s">
        <v>247</v>
      </c>
      <c r="F20" s="15"/>
      <c r="G20" s="15"/>
      <c r="H20" s="16"/>
      <c r="I20" s="10"/>
    </row>
    <row r="21" spans="1:9" ht="14.25">
      <c r="A21" s="10"/>
      <c r="B21" s="17"/>
      <c r="C21" s="218" t="s">
        <v>248</v>
      </c>
      <c r="D21" s="15">
        <v>1</v>
      </c>
      <c r="E21" s="15" t="s">
        <v>33</v>
      </c>
      <c r="F21" s="15"/>
      <c r="G21" s="219" t="s">
        <v>303</v>
      </c>
      <c r="H21" s="16"/>
      <c r="I21" s="10"/>
    </row>
    <row r="22" spans="1:9" ht="14.25">
      <c r="A22" s="10"/>
      <c r="B22" s="17"/>
      <c r="C22" s="217" t="s">
        <v>208</v>
      </c>
      <c r="D22" s="15">
        <v>2</v>
      </c>
      <c r="E22" s="15"/>
      <c r="F22" s="15"/>
      <c r="G22" s="219" t="s">
        <v>304</v>
      </c>
      <c r="H22" s="16"/>
      <c r="I22" s="10"/>
    </row>
    <row r="23" spans="1:9" ht="14.25">
      <c r="A23" s="10"/>
      <c r="B23" s="17"/>
      <c r="C23" s="15"/>
      <c r="D23" s="15">
        <v>3</v>
      </c>
      <c r="E23" s="15"/>
      <c r="F23" s="15"/>
      <c r="G23" s="15"/>
      <c r="H23" s="16"/>
      <c r="I23" s="10"/>
    </row>
    <row r="24" spans="1:9" ht="14.25">
      <c r="A24" s="10"/>
      <c r="B24" s="17"/>
      <c r="C24" s="15"/>
      <c r="D24" s="15">
        <v>4</v>
      </c>
      <c r="E24" s="15"/>
      <c r="F24" s="15"/>
      <c r="G24" s="220" t="s">
        <v>209</v>
      </c>
      <c r="H24" s="16"/>
      <c r="I24" s="10"/>
    </row>
    <row r="25" spans="1:9" ht="14.25">
      <c r="A25" s="10"/>
      <c r="B25" s="17"/>
      <c r="C25" s="15"/>
      <c r="D25" s="15">
        <v>5</v>
      </c>
      <c r="E25" s="15"/>
      <c r="F25" s="15"/>
      <c r="G25" s="15"/>
      <c r="H25" s="16"/>
      <c r="I25" s="10"/>
    </row>
    <row r="26" spans="1:9" ht="14.25">
      <c r="A26" s="10"/>
      <c r="B26" s="17"/>
      <c r="C26" s="15" t="s">
        <v>34</v>
      </c>
      <c r="D26" s="15"/>
      <c r="E26" s="15">
        <v>22</v>
      </c>
      <c r="F26" s="15" t="s">
        <v>35</v>
      </c>
      <c r="G26" s="15" t="s">
        <v>497</v>
      </c>
      <c r="H26" s="16"/>
      <c r="I26" s="10"/>
    </row>
    <row r="27" spans="2:8" ht="14.25">
      <c r="B27" s="18"/>
      <c r="C27" s="19"/>
      <c r="D27" s="19"/>
      <c r="E27" s="19"/>
      <c r="F27" s="19"/>
      <c r="G27" s="19"/>
      <c r="H27" s="20"/>
    </row>
    <row r="28" spans="2:8" ht="14.25">
      <c r="B28" s="10"/>
      <c r="C28" s="10"/>
      <c r="D28" s="10"/>
      <c r="E28" s="10"/>
      <c r="F28" s="10"/>
      <c r="G28" s="10"/>
      <c r="H28" s="10"/>
    </row>
    <row r="30" spans="3:5" ht="14.25">
      <c r="C30" s="5" t="s">
        <v>249</v>
      </c>
      <c r="E30" s="21"/>
    </row>
    <row r="31" spans="3:6" ht="14.25">
      <c r="C31" s="5" t="s">
        <v>259</v>
      </c>
      <c r="E31" s="21"/>
      <c r="F31" s="5" t="s">
        <v>240</v>
      </c>
    </row>
    <row r="32" ht="14.25">
      <c r="E32" s="21"/>
    </row>
    <row r="34" spans="3:5" ht="14.25">
      <c r="C34" s="5" t="s">
        <v>39</v>
      </c>
      <c r="D34" s="21"/>
      <c r="E34" s="21"/>
    </row>
    <row r="35" spans="3:5" ht="14.25">
      <c r="C35" s="5" t="s">
        <v>40</v>
      </c>
      <c r="E35" s="21"/>
    </row>
    <row r="36" spans="3:5" ht="14.25">
      <c r="C36" s="5" t="s">
        <v>244</v>
      </c>
      <c r="E36" s="21"/>
    </row>
    <row r="38" spans="3:5" ht="14.25">
      <c r="C38" s="5" t="s">
        <v>246</v>
      </c>
      <c r="E38" s="21"/>
    </row>
    <row r="39" ht="15" thickBot="1">
      <c r="E39" s="10"/>
    </row>
    <row r="40" spans="3:6" ht="15" thickBot="1">
      <c r="C40" s="315" t="s">
        <v>255</v>
      </c>
      <c r="D40" s="10"/>
      <c r="E40" s="314"/>
      <c r="F40" s="10"/>
    </row>
    <row r="41" ht="14.25">
      <c r="E41" s="10"/>
    </row>
    <row r="42" spans="3:5" ht="14.25">
      <c r="C42" s="5" t="s">
        <v>45</v>
      </c>
      <c r="E42" s="21"/>
    </row>
    <row r="43" spans="3:5" ht="14.25">
      <c r="C43" s="5" t="s">
        <v>46</v>
      </c>
      <c r="E43" s="21"/>
    </row>
    <row r="44" spans="3:7" ht="14.25">
      <c r="C44" s="221" t="s">
        <v>498</v>
      </c>
      <c r="D44" s="5">
        <v>1</v>
      </c>
      <c r="E44" s="21"/>
      <c r="F44" s="5" t="s">
        <v>499</v>
      </c>
      <c r="G44" s="372" t="s">
        <v>500</v>
      </c>
    </row>
    <row r="45" spans="3:7" ht="14.25">
      <c r="C45" s="375" t="s">
        <v>501</v>
      </c>
      <c r="D45" s="5">
        <v>2</v>
      </c>
      <c r="E45" s="21"/>
      <c r="F45" s="5" t="s">
        <v>499</v>
      </c>
      <c r="G45" s="372" t="s">
        <v>502</v>
      </c>
    </row>
    <row r="46" spans="4:7" ht="14.25">
      <c r="D46" s="5">
        <v>3</v>
      </c>
      <c r="E46" s="21"/>
      <c r="F46" s="5" t="s">
        <v>499</v>
      </c>
      <c r="G46" s="376" t="s">
        <v>503</v>
      </c>
    </row>
    <row r="47" ht="14.25">
      <c r="E47" s="22"/>
    </row>
    <row r="48" spans="3:6" ht="14.25">
      <c r="C48" s="5" t="s">
        <v>36</v>
      </c>
      <c r="E48" s="21"/>
      <c r="F48" s="5" t="s">
        <v>37</v>
      </c>
    </row>
  </sheetData>
  <sheetProtection/>
  <printOptions/>
  <pageMargins left="0.75" right="0.75" top="1" bottom="1" header="0.512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A300"/>
  <sheetViews>
    <sheetView tabSelected="1" zoomScalePageLayoutView="0" workbookViewId="0" topLeftCell="B1">
      <selection activeCell="L48" sqref="L48"/>
    </sheetView>
  </sheetViews>
  <sheetFormatPr defaultColWidth="8.88671875" defaultRowHeight="15"/>
  <cols>
    <col min="1" max="1" width="12.88671875" style="5" hidden="1" customWidth="1"/>
    <col min="2" max="2" width="4.99609375" style="5" customWidth="1"/>
    <col min="3" max="3" width="5.99609375" style="5" customWidth="1"/>
    <col min="4" max="4" width="12.77734375" style="5" customWidth="1"/>
    <col min="5" max="5" width="2.77734375" style="5" customWidth="1"/>
    <col min="6" max="6" width="7.77734375" style="5" customWidth="1"/>
    <col min="7" max="7" width="4.99609375" style="5" customWidth="1"/>
    <col min="8" max="8" width="2.77734375" style="5" customWidth="1"/>
    <col min="9" max="9" width="4.4453125" style="5" customWidth="1"/>
    <col min="10" max="10" width="2.77734375" style="5" customWidth="1"/>
    <col min="11" max="11" width="15.77734375" style="5" customWidth="1"/>
    <col min="12" max="12" width="16.99609375" style="5" customWidth="1"/>
    <col min="13" max="13" width="9.4453125" style="5" customWidth="1"/>
    <col min="14" max="14" width="16.99609375" style="5" customWidth="1"/>
    <col min="15" max="15" width="11.77734375" style="5" customWidth="1"/>
    <col min="16" max="17" width="10.77734375" style="5" customWidth="1"/>
    <col min="18" max="18" width="22.99609375" style="5" customWidth="1"/>
    <col min="19" max="21" width="8.88671875" style="5" customWidth="1"/>
    <col min="22" max="22" width="0" style="5" hidden="1" customWidth="1"/>
    <col min="23" max="16384" width="8.88671875" style="5" customWidth="1"/>
  </cols>
  <sheetData>
    <row r="1" ht="15.75">
      <c r="B1" s="7" t="s">
        <v>175</v>
      </c>
    </row>
    <row r="2" ht="15"/>
    <row r="3" s="24" customFormat="1" ht="15.75">
      <c r="G3" s="23"/>
    </row>
    <row r="4" spans="2:7" s="24" customFormat="1" ht="15.75">
      <c r="B4" s="23" t="s">
        <v>67</v>
      </c>
      <c r="D4" s="25" t="s">
        <v>26</v>
      </c>
      <c r="E4" s="26"/>
      <c r="G4" s="23" t="s">
        <v>219</v>
      </c>
    </row>
    <row r="5" spans="2:19" s="24" customFormat="1" ht="16.5" thickBot="1">
      <c r="B5" s="27" t="s">
        <v>69</v>
      </c>
      <c r="S5" s="377" t="s">
        <v>508</v>
      </c>
    </row>
    <row r="6" spans="2:19" s="24" customFormat="1" ht="15.75" thickBot="1">
      <c r="B6" s="28" t="s">
        <v>0</v>
      </c>
      <c r="C6" s="29" t="s">
        <v>4</v>
      </c>
      <c r="D6" s="29" t="s">
        <v>6</v>
      </c>
      <c r="E6" s="29"/>
      <c r="F6" s="29" t="s">
        <v>9</v>
      </c>
      <c r="G6" s="29" t="s">
        <v>10</v>
      </c>
      <c r="H6" s="30"/>
      <c r="I6" s="30" t="s">
        <v>48</v>
      </c>
      <c r="J6" s="30"/>
      <c r="K6" s="28" t="s">
        <v>202</v>
      </c>
      <c r="L6" s="31" t="s">
        <v>27</v>
      </c>
      <c r="M6" s="31" t="s">
        <v>28</v>
      </c>
      <c r="N6" s="31" t="s">
        <v>29</v>
      </c>
      <c r="O6" s="31" t="s">
        <v>30</v>
      </c>
      <c r="P6" s="31" t="s">
        <v>166</v>
      </c>
      <c r="Q6" s="31" t="s">
        <v>217</v>
      </c>
      <c r="R6" s="190" t="s">
        <v>504</v>
      </c>
      <c r="S6" s="384" t="s">
        <v>509</v>
      </c>
    </row>
    <row r="7" spans="1:19" s="24" customFormat="1" ht="15.75" thickTop="1">
      <c r="A7" s="24">
        <f aca="true" t="shared" si="0" ref="A7:A12">IF(C7="","",B7*1000+C7)</f>
        <v>1501</v>
      </c>
      <c r="B7" s="32">
        <v>1</v>
      </c>
      <c r="C7" s="33">
        <v>501</v>
      </c>
      <c r="D7" s="33" t="s">
        <v>19</v>
      </c>
      <c r="E7" s="33" t="s">
        <v>11</v>
      </c>
      <c r="F7" s="33" t="s">
        <v>20</v>
      </c>
      <c r="G7" s="34">
        <v>3</v>
      </c>
      <c r="H7" s="33" t="s">
        <v>13</v>
      </c>
      <c r="I7" s="35" t="str">
        <f>IF(B7="","",VLOOKUP(B7,$B$194:$C$195,2))</f>
        <v>男</v>
      </c>
      <c r="J7" s="35"/>
      <c r="K7" s="197" t="s">
        <v>195</v>
      </c>
      <c r="L7" s="231" t="s">
        <v>211</v>
      </c>
      <c r="M7" s="242">
        <v>16</v>
      </c>
      <c r="N7" s="234" t="s">
        <v>212</v>
      </c>
      <c r="O7" s="242">
        <v>36.5</v>
      </c>
      <c r="P7" s="231" t="s">
        <v>213</v>
      </c>
      <c r="Q7" s="243">
        <v>52.1</v>
      </c>
      <c r="R7" s="37"/>
      <c r="S7" s="385"/>
    </row>
    <row r="8" spans="1:19" s="24" customFormat="1" ht="15">
      <c r="A8" s="24">
        <f t="shared" si="0"/>
        <v>1502</v>
      </c>
      <c r="B8" s="32">
        <v>1</v>
      </c>
      <c r="C8" s="33">
        <v>502</v>
      </c>
      <c r="D8" s="33" t="s">
        <v>24</v>
      </c>
      <c r="E8" s="33" t="s">
        <v>11</v>
      </c>
      <c r="F8" s="33" t="s">
        <v>20</v>
      </c>
      <c r="G8" s="34">
        <v>3</v>
      </c>
      <c r="H8" s="33" t="s">
        <v>13</v>
      </c>
      <c r="I8" s="33" t="str">
        <f>IF(B8="","",VLOOKUP(B8,$B$194:$C$195,2))</f>
        <v>男</v>
      </c>
      <c r="J8" s="33"/>
      <c r="K8" s="197" t="s">
        <v>196</v>
      </c>
      <c r="L8" s="231" t="s">
        <v>212</v>
      </c>
      <c r="M8" s="243">
        <v>33.3</v>
      </c>
      <c r="N8" s="231" t="s">
        <v>213</v>
      </c>
      <c r="O8" s="243">
        <v>48.66</v>
      </c>
      <c r="P8" s="231"/>
      <c r="Q8" s="243"/>
      <c r="R8" s="191"/>
      <c r="S8" s="385"/>
    </row>
    <row r="9" spans="1:19" s="24" customFormat="1" ht="15">
      <c r="A9" s="24">
        <f t="shared" si="0"/>
        <v>1503</v>
      </c>
      <c r="B9" s="32">
        <v>1</v>
      </c>
      <c r="C9" s="33">
        <v>503</v>
      </c>
      <c r="D9" s="33" t="s">
        <v>21</v>
      </c>
      <c r="E9" s="33" t="s">
        <v>11</v>
      </c>
      <c r="F9" s="33" t="s">
        <v>22</v>
      </c>
      <c r="G9" s="33">
        <v>2</v>
      </c>
      <c r="H9" s="33" t="s">
        <v>13</v>
      </c>
      <c r="I9" s="33" t="str">
        <f>IF(B9="","",VLOOKUP(B9,$B$194:$C$195,2))</f>
        <v>男</v>
      </c>
      <c r="J9" s="33"/>
      <c r="K9" s="197" t="s">
        <v>197</v>
      </c>
      <c r="L9" s="232" t="s">
        <v>210</v>
      </c>
      <c r="M9" s="243">
        <v>16.23</v>
      </c>
      <c r="N9" s="231"/>
      <c r="O9" s="243"/>
      <c r="P9" s="231"/>
      <c r="Q9" s="243"/>
      <c r="R9" s="37"/>
      <c r="S9" s="385"/>
    </row>
    <row r="10" spans="1:19" s="24" customFormat="1" ht="15">
      <c r="A10" s="24">
        <f t="shared" si="0"/>
        <v>1504</v>
      </c>
      <c r="B10" s="32">
        <v>1</v>
      </c>
      <c r="C10" s="33">
        <v>504</v>
      </c>
      <c r="D10" s="33" t="s">
        <v>23</v>
      </c>
      <c r="E10" s="33" t="s">
        <v>11</v>
      </c>
      <c r="F10" s="33" t="s">
        <v>22</v>
      </c>
      <c r="G10" s="34">
        <v>1</v>
      </c>
      <c r="H10" s="33" t="s">
        <v>13</v>
      </c>
      <c r="I10" s="33" t="str">
        <f>IF(B10="","",VLOOKUP(B10,$B$194:$C$195,2))</f>
        <v>男</v>
      </c>
      <c r="J10" s="33"/>
      <c r="K10" s="197" t="s">
        <v>198</v>
      </c>
      <c r="L10" s="231" t="s">
        <v>215</v>
      </c>
      <c r="M10" s="243">
        <v>5.2</v>
      </c>
      <c r="N10" s="231" t="s">
        <v>214</v>
      </c>
      <c r="O10" s="243">
        <v>17</v>
      </c>
      <c r="P10" s="231"/>
      <c r="Q10" s="243"/>
      <c r="R10" s="37"/>
      <c r="S10" s="385"/>
    </row>
    <row r="11" spans="1:19" s="24" customFormat="1" ht="15">
      <c r="A11" s="24">
        <f t="shared" si="0"/>
        <v>2503</v>
      </c>
      <c r="B11" s="32">
        <v>2</v>
      </c>
      <c r="C11" s="33">
        <v>503</v>
      </c>
      <c r="D11" s="33" t="s">
        <v>25</v>
      </c>
      <c r="E11" s="33" t="s">
        <v>11</v>
      </c>
      <c r="F11" s="33" t="s">
        <v>20</v>
      </c>
      <c r="G11" s="34">
        <v>2</v>
      </c>
      <c r="H11" s="33" t="s">
        <v>13</v>
      </c>
      <c r="I11" s="33" t="str">
        <f>IF(B11="","",VLOOKUP(B11,$B$194:$C$195,2))</f>
        <v>女</v>
      </c>
      <c r="J11" s="33"/>
      <c r="K11" s="197" t="s">
        <v>199</v>
      </c>
      <c r="L11" s="231" t="s">
        <v>216</v>
      </c>
      <c r="M11" s="243">
        <v>10.18</v>
      </c>
      <c r="N11" s="231"/>
      <c r="O11" s="243"/>
      <c r="P11" s="231"/>
      <c r="Q11" s="243"/>
      <c r="R11" s="37"/>
      <c r="S11" s="385"/>
    </row>
    <row r="12" spans="1:19" s="24" customFormat="1" ht="15">
      <c r="A12" s="24">
        <f t="shared" si="0"/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33"/>
      <c r="M12" s="244"/>
      <c r="N12" s="233"/>
      <c r="O12" s="244"/>
      <c r="P12" s="233"/>
      <c r="Q12" s="245"/>
      <c r="R12" s="26"/>
      <c r="S12" s="385"/>
    </row>
    <row r="13" spans="13:19" s="24" customFormat="1" ht="15">
      <c r="M13" s="46"/>
      <c r="O13" s="46"/>
      <c r="S13" s="383"/>
    </row>
    <row r="14" spans="4:15" s="24" customFormat="1" ht="15">
      <c r="D14" s="203" t="s">
        <v>203</v>
      </c>
      <c r="E14" s="204"/>
      <c r="F14" s="204"/>
      <c r="G14" s="204"/>
      <c r="H14" s="204"/>
      <c r="I14" s="204"/>
      <c r="J14" s="204"/>
      <c r="M14" s="46"/>
      <c r="O14" s="46"/>
    </row>
    <row r="15" spans="2:15" s="24" customFormat="1" ht="20.25">
      <c r="B15" s="23" t="s">
        <v>67</v>
      </c>
      <c r="D15" s="23" t="s">
        <v>218</v>
      </c>
      <c r="K15" s="175"/>
      <c r="L15" s="39"/>
      <c r="M15" s="46"/>
      <c r="O15" s="46"/>
    </row>
    <row r="16" spans="2:19" s="24" customFormat="1" ht="16.5" thickBot="1">
      <c r="B16" s="27" t="s">
        <v>72</v>
      </c>
      <c r="L16" s="39"/>
      <c r="M16" s="46"/>
      <c r="O16" s="46"/>
      <c r="S16" s="377" t="s">
        <v>508</v>
      </c>
    </row>
    <row r="17" spans="2:19" s="24" customFormat="1" ht="15" thickBot="1">
      <c r="B17" s="40" t="s">
        <v>0</v>
      </c>
      <c r="C17" s="41" t="s">
        <v>4</v>
      </c>
      <c r="D17" s="41" t="s">
        <v>6</v>
      </c>
      <c r="E17" s="41"/>
      <c r="F17" s="41" t="s">
        <v>9</v>
      </c>
      <c r="G17" s="41" t="s">
        <v>10</v>
      </c>
      <c r="H17" s="42"/>
      <c r="I17" s="42" t="s">
        <v>48</v>
      </c>
      <c r="J17" s="42"/>
      <c r="K17" s="43" t="s">
        <v>202</v>
      </c>
      <c r="L17" s="44" t="s">
        <v>27</v>
      </c>
      <c r="M17" s="44" t="s">
        <v>28</v>
      </c>
      <c r="N17" s="44" t="s">
        <v>29</v>
      </c>
      <c r="O17" s="44" t="s">
        <v>30</v>
      </c>
      <c r="P17" s="44" t="s">
        <v>165</v>
      </c>
      <c r="Q17" s="43" t="s">
        <v>217</v>
      </c>
      <c r="R17" s="192" t="s">
        <v>504</v>
      </c>
      <c r="S17" s="378" t="s">
        <v>509</v>
      </c>
    </row>
    <row r="18" spans="1:27" s="24" customFormat="1" ht="15" thickTop="1">
      <c r="A18" s="24">
        <f>IF(C18="","",B18*10000+C18)</f>
      </c>
      <c r="B18" s="45">
        <v>1</v>
      </c>
      <c r="C18" s="251"/>
      <c r="D18" s="251"/>
      <c r="E18" s="46" t="s">
        <v>11</v>
      </c>
      <c r="F18" s="258">
        <f>IF(C18="","",'基礎データ'!$E$31)</f>
      </c>
      <c r="G18" s="253"/>
      <c r="H18" s="47" t="s">
        <v>13</v>
      </c>
      <c r="I18" s="46" t="str">
        <f aca="true" t="shared" si="1" ref="I18:I27">IF(B18="","",VLOOKUP(B18,$B$194:$C$195,2))</f>
        <v>男</v>
      </c>
      <c r="J18" s="46"/>
      <c r="K18" s="198"/>
      <c r="L18" s="235"/>
      <c r="M18" s="222"/>
      <c r="N18" s="238"/>
      <c r="O18" s="222"/>
      <c r="P18" s="235"/>
      <c r="Q18" s="225"/>
      <c r="R18" s="381"/>
      <c r="S18" s="379"/>
      <c r="AA18" s="24">
        <f aca="true" t="shared" si="2" ref="AA18:AA33">A18</f>
      </c>
    </row>
    <row r="19" spans="1:27" s="24" customFormat="1" ht="14.25">
      <c r="A19" s="24">
        <f aca="true" t="shared" si="3" ref="A19:A27">IF(C19="","",B19*10000+C19)</f>
      </c>
      <c r="B19" s="45">
        <v>1</v>
      </c>
      <c r="C19" s="251"/>
      <c r="D19" s="251"/>
      <c r="E19" s="46" t="s">
        <v>11</v>
      </c>
      <c r="F19" s="258">
        <f>IF(C19="","",'基礎データ'!$E$31)</f>
      </c>
      <c r="G19" s="253"/>
      <c r="H19" s="47" t="s">
        <v>13</v>
      </c>
      <c r="I19" s="46" t="str">
        <f t="shared" si="1"/>
        <v>男</v>
      </c>
      <c r="J19" s="46"/>
      <c r="K19" s="198"/>
      <c r="L19" s="235"/>
      <c r="M19" s="223"/>
      <c r="N19" s="235"/>
      <c r="O19" s="223"/>
      <c r="P19" s="235"/>
      <c r="Q19" s="225"/>
      <c r="R19" s="381"/>
      <c r="S19" s="379"/>
      <c r="AA19" s="24">
        <f t="shared" si="2"/>
      </c>
    </row>
    <row r="20" spans="1:27" s="24" customFormat="1" ht="14.25">
      <c r="A20" s="24">
        <f t="shared" si="3"/>
      </c>
      <c r="B20" s="45">
        <v>1</v>
      </c>
      <c r="C20" s="251"/>
      <c r="D20" s="251"/>
      <c r="E20" s="46" t="s">
        <v>11</v>
      </c>
      <c r="F20" s="258">
        <f>IF(C20="","",'基礎データ'!$E$31)</f>
      </c>
      <c r="G20" s="253"/>
      <c r="H20" s="47" t="s">
        <v>13</v>
      </c>
      <c r="I20" s="46" t="str">
        <f t="shared" si="1"/>
        <v>男</v>
      </c>
      <c r="J20" s="46"/>
      <c r="K20" s="198"/>
      <c r="L20" s="235"/>
      <c r="M20" s="223"/>
      <c r="N20" s="235"/>
      <c r="O20" s="223"/>
      <c r="P20" s="235"/>
      <c r="Q20" s="225"/>
      <c r="R20" s="381"/>
      <c r="S20" s="379"/>
      <c r="AA20" s="24">
        <f t="shared" si="2"/>
      </c>
    </row>
    <row r="21" spans="1:27" s="24" customFormat="1" ht="14.25">
      <c r="A21" s="24">
        <f t="shared" si="3"/>
      </c>
      <c r="B21" s="45">
        <v>1</v>
      </c>
      <c r="C21" s="251"/>
      <c r="D21" s="251"/>
      <c r="E21" s="46" t="s">
        <v>11</v>
      </c>
      <c r="F21" s="258">
        <f>IF(C21="","",'基礎データ'!$E$31)</f>
      </c>
      <c r="G21" s="251"/>
      <c r="H21" s="47" t="s">
        <v>13</v>
      </c>
      <c r="I21" s="46" t="str">
        <f t="shared" si="1"/>
        <v>男</v>
      </c>
      <c r="J21" s="46"/>
      <c r="K21" s="198"/>
      <c r="L21" s="235"/>
      <c r="M21" s="223"/>
      <c r="N21" s="235"/>
      <c r="O21" s="223"/>
      <c r="P21" s="235"/>
      <c r="Q21" s="225"/>
      <c r="R21" s="381"/>
      <c r="S21" s="379"/>
      <c r="V21" s="24" t="s">
        <v>510</v>
      </c>
      <c r="AA21" s="24">
        <f t="shared" si="2"/>
      </c>
    </row>
    <row r="22" spans="1:27" s="24" customFormat="1" ht="14.25">
      <c r="A22" s="24">
        <f t="shared" si="3"/>
      </c>
      <c r="B22" s="45">
        <v>1</v>
      </c>
      <c r="C22" s="251"/>
      <c r="D22" s="251"/>
      <c r="E22" s="46" t="s">
        <v>11</v>
      </c>
      <c r="F22" s="258">
        <f>IF(C22="","",'基礎データ'!$E$31)</f>
      </c>
      <c r="G22" s="253"/>
      <c r="H22" s="46" t="s">
        <v>13</v>
      </c>
      <c r="I22" s="46" t="str">
        <f t="shared" si="1"/>
        <v>男</v>
      </c>
      <c r="J22" s="46"/>
      <c r="K22" s="199"/>
      <c r="L22" s="236"/>
      <c r="M22" s="223"/>
      <c r="N22" s="235"/>
      <c r="O22" s="223"/>
      <c r="P22" s="235"/>
      <c r="Q22" s="226"/>
      <c r="R22" s="381"/>
      <c r="S22" s="379"/>
      <c r="V22" s="24" t="s">
        <v>511</v>
      </c>
      <c r="AA22" s="24">
        <f t="shared" si="2"/>
      </c>
    </row>
    <row r="23" spans="1:27" s="24" customFormat="1" ht="14.25">
      <c r="A23" s="24">
        <f t="shared" si="3"/>
      </c>
      <c r="B23" s="45">
        <v>1</v>
      </c>
      <c r="C23" s="251"/>
      <c r="D23" s="251"/>
      <c r="E23" s="46" t="s">
        <v>11</v>
      </c>
      <c r="F23" s="258">
        <f>IF(C23="","",'基礎データ'!$E$31)</f>
      </c>
      <c r="G23" s="253"/>
      <c r="H23" s="46" t="s">
        <v>13</v>
      </c>
      <c r="I23" s="46" t="str">
        <f t="shared" si="1"/>
        <v>男</v>
      </c>
      <c r="J23" s="46"/>
      <c r="K23" s="199"/>
      <c r="L23" s="236"/>
      <c r="M23" s="223"/>
      <c r="N23" s="235"/>
      <c r="O23" s="223"/>
      <c r="P23" s="235"/>
      <c r="Q23" s="226"/>
      <c r="R23" s="381"/>
      <c r="S23" s="379"/>
      <c r="AA23" s="24">
        <f t="shared" si="2"/>
      </c>
    </row>
    <row r="24" spans="1:27" s="24" customFormat="1" ht="14.25">
      <c r="A24" s="24">
        <f t="shared" si="3"/>
      </c>
      <c r="B24" s="45">
        <v>1</v>
      </c>
      <c r="C24" s="251"/>
      <c r="D24" s="251"/>
      <c r="E24" s="46" t="s">
        <v>11</v>
      </c>
      <c r="F24" s="258">
        <f>IF(C24="","",'基礎データ'!$E$31)</f>
      </c>
      <c r="G24" s="253"/>
      <c r="H24" s="46" t="s">
        <v>13</v>
      </c>
      <c r="I24" s="46" t="str">
        <f t="shared" si="1"/>
        <v>男</v>
      </c>
      <c r="J24" s="46"/>
      <c r="K24" s="199"/>
      <c r="L24" s="236"/>
      <c r="M24" s="223"/>
      <c r="N24" s="235"/>
      <c r="O24" s="223"/>
      <c r="P24" s="235"/>
      <c r="Q24" s="226"/>
      <c r="R24" s="381"/>
      <c r="S24" s="379"/>
      <c r="AA24" s="24">
        <f t="shared" si="2"/>
      </c>
    </row>
    <row r="25" spans="1:27" s="24" customFormat="1" ht="14.25">
      <c r="A25" s="24">
        <f t="shared" si="3"/>
      </c>
      <c r="B25" s="45">
        <v>1</v>
      </c>
      <c r="C25" s="251"/>
      <c r="D25" s="251"/>
      <c r="E25" s="46" t="s">
        <v>11</v>
      </c>
      <c r="F25" s="258">
        <f>IF(C25="","",'基礎データ'!$E$31)</f>
      </c>
      <c r="G25" s="251"/>
      <c r="H25" s="47" t="s">
        <v>13</v>
      </c>
      <c r="I25" s="46" t="str">
        <f t="shared" si="1"/>
        <v>男</v>
      </c>
      <c r="J25" s="46"/>
      <c r="K25" s="199"/>
      <c r="L25" s="236"/>
      <c r="M25" s="223"/>
      <c r="N25" s="235"/>
      <c r="O25" s="223"/>
      <c r="P25" s="235"/>
      <c r="Q25" s="226"/>
      <c r="R25" s="381"/>
      <c r="S25" s="379"/>
      <c r="AA25" s="24">
        <f t="shared" si="2"/>
      </c>
    </row>
    <row r="26" spans="1:27" s="24" customFormat="1" ht="14.25">
      <c r="A26" s="24">
        <f t="shared" si="3"/>
      </c>
      <c r="B26" s="45">
        <v>1</v>
      </c>
      <c r="C26" s="251"/>
      <c r="D26" s="251"/>
      <c r="E26" s="46" t="s">
        <v>11</v>
      </c>
      <c r="F26" s="258">
        <f>IF(C26="","",'基礎データ'!$E$31)</f>
      </c>
      <c r="G26" s="251"/>
      <c r="H26" s="47" t="s">
        <v>13</v>
      </c>
      <c r="I26" s="46" t="str">
        <f t="shared" si="1"/>
        <v>男</v>
      </c>
      <c r="J26" s="46"/>
      <c r="K26" s="199"/>
      <c r="L26" s="236"/>
      <c r="M26" s="223"/>
      <c r="N26" s="235"/>
      <c r="O26" s="223"/>
      <c r="P26" s="235"/>
      <c r="Q26" s="226"/>
      <c r="R26" s="381"/>
      <c r="S26" s="379"/>
      <c r="AA26" s="24">
        <f t="shared" si="2"/>
      </c>
    </row>
    <row r="27" spans="1:27" s="24" customFormat="1" ht="15" thickBot="1">
      <c r="A27" s="24">
        <f t="shared" si="3"/>
      </c>
      <c r="B27" s="48">
        <v>1</v>
      </c>
      <c r="C27" s="252"/>
      <c r="D27" s="252"/>
      <c r="E27" s="49" t="s">
        <v>11</v>
      </c>
      <c r="F27" s="259">
        <f>IF(C27="","",'基礎データ'!$E$31)</f>
      </c>
      <c r="G27" s="252"/>
      <c r="H27" s="50" t="s">
        <v>13</v>
      </c>
      <c r="I27" s="46" t="str">
        <f t="shared" si="1"/>
        <v>男</v>
      </c>
      <c r="J27" s="49"/>
      <c r="K27" s="200"/>
      <c r="L27" s="237"/>
      <c r="M27" s="224"/>
      <c r="N27" s="237"/>
      <c r="O27" s="224"/>
      <c r="P27" s="237"/>
      <c r="Q27" s="227"/>
      <c r="R27" s="382"/>
      <c r="S27" s="380"/>
      <c r="AA27" s="24">
        <f t="shared" si="2"/>
      </c>
    </row>
    <row r="28" spans="2:27" s="24" customFormat="1" ht="14.25">
      <c r="B28" s="51"/>
      <c r="C28" s="51"/>
      <c r="D28" s="51"/>
      <c r="E28" s="51"/>
      <c r="F28" s="51"/>
      <c r="G28" s="51"/>
      <c r="H28" s="52"/>
      <c r="I28" s="51"/>
      <c r="J28" s="51"/>
      <c r="K28" s="53"/>
      <c r="L28" s="53"/>
      <c r="M28" s="51"/>
      <c r="N28" s="51"/>
      <c r="O28" s="51"/>
      <c r="P28" s="51"/>
      <c r="Q28" s="51"/>
      <c r="R28" s="51"/>
      <c r="AA28" s="24">
        <f t="shared" si="2"/>
        <v>0</v>
      </c>
    </row>
    <row r="29" spans="2:27" s="24" customFormat="1" ht="14.25">
      <c r="B29" s="76" t="s">
        <v>176</v>
      </c>
      <c r="C29" s="46"/>
      <c r="D29" s="46"/>
      <c r="E29" s="46"/>
      <c r="F29" s="46"/>
      <c r="G29" s="46"/>
      <c r="H29" s="47"/>
      <c r="I29" s="46"/>
      <c r="J29" s="46"/>
      <c r="K29" s="39"/>
      <c r="L29" s="39"/>
      <c r="M29" s="46"/>
      <c r="N29" s="46"/>
      <c r="O29" s="46"/>
      <c r="P29" s="46"/>
      <c r="Q29" s="46"/>
      <c r="R29" s="46"/>
      <c r="AA29" s="24">
        <f t="shared" si="2"/>
        <v>0</v>
      </c>
    </row>
    <row r="30" spans="2:27" s="24" customFormat="1" ht="14.25">
      <c r="B30" s="46"/>
      <c r="C30" s="46"/>
      <c r="D30" s="46"/>
      <c r="E30" s="46"/>
      <c r="F30" s="46"/>
      <c r="G30" s="23"/>
      <c r="H30" s="47"/>
      <c r="I30" s="46"/>
      <c r="J30" s="46"/>
      <c r="K30" s="39"/>
      <c r="L30" s="39"/>
      <c r="M30" s="46"/>
      <c r="N30" s="46"/>
      <c r="O30" s="46"/>
      <c r="P30" s="46"/>
      <c r="Q30" s="46"/>
      <c r="R30" s="46"/>
      <c r="AA30" s="24">
        <f t="shared" si="2"/>
        <v>0</v>
      </c>
    </row>
    <row r="31" spans="7:27" s="24" customFormat="1" ht="14.25">
      <c r="G31" s="23"/>
      <c r="M31" s="46"/>
      <c r="O31" s="46"/>
      <c r="AA31" s="24">
        <f t="shared" si="2"/>
        <v>0</v>
      </c>
    </row>
    <row r="32" spans="2:27" s="24" customFormat="1" ht="14.25">
      <c r="B32" s="23" t="s">
        <v>67</v>
      </c>
      <c r="D32" s="25" t="s">
        <v>26</v>
      </c>
      <c r="E32" s="26"/>
      <c r="G32" s="23" t="s">
        <v>220</v>
      </c>
      <c r="M32" s="46"/>
      <c r="O32" s="46"/>
      <c r="AA32" s="24">
        <f t="shared" si="2"/>
        <v>0</v>
      </c>
    </row>
    <row r="33" spans="2:27" s="24" customFormat="1" ht="15" thickBot="1">
      <c r="B33" s="27" t="s">
        <v>69</v>
      </c>
      <c r="M33" s="46"/>
      <c r="O33" s="46"/>
      <c r="S33" s="377" t="s">
        <v>508</v>
      </c>
      <c r="AA33" s="24">
        <f t="shared" si="2"/>
        <v>0</v>
      </c>
    </row>
    <row r="34" spans="2:27" s="24" customFormat="1" ht="15" thickBot="1">
      <c r="B34" s="28" t="s">
        <v>0</v>
      </c>
      <c r="C34" s="29" t="s">
        <v>4</v>
      </c>
      <c r="D34" s="29" t="s">
        <v>6</v>
      </c>
      <c r="E34" s="29"/>
      <c r="F34" s="29" t="s">
        <v>9</v>
      </c>
      <c r="G34" s="29" t="s">
        <v>10</v>
      </c>
      <c r="H34" s="30"/>
      <c r="I34" s="30" t="s">
        <v>48</v>
      </c>
      <c r="J34" s="30"/>
      <c r="K34" s="28" t="s">
        <v>202</v>
      </c>
      <c r="L34" s="31" t="s">
        <v>27</v>
      </c>
      <c r="M34" s="31" t="s">
        <v>28</v>
      </c>
      <c r="N34" s="31" t="s">
        <v>29</v>
      </c>
      <c r="O34" s="31" t="s">
        <v>30</v>
      </c>
      <c r="P34" s="31" t="s">
        <v>167</v>
      </c>
      <c r="Q34" s="31" t="s">
        <v>217</v>
      </c>
      <c r="R34" s="190" t="s">
        <v>504</v>
      </c>
      <c r="S34" s="384" t="s">
        <v>509</v>
      </c>
      <c r="AA34" s="24">
        <f aca="true" t="shared" si="4" ref="AA34:AA54">A34</f>
        <v>0</v>
      </c>
    </row>
    <row r="35" spans="1:27" s="24" customFormat="1" ht="15" thickTop="1">
      <c r="A35" s="24">
        <f aca="true" t="shared" si="5" ref="A35:A40">IF(C35="","",B35*1000+C35)</f>
        <v>1501</v>
      </c>
      <c r="B35" s="32">
        <v>1</v>
      </c>
      <c r="C35" s="33">
        <v>501</v>
      </c>
      <c r="D35" s="33" t="s">
        <v>19</v>
      </c>
      <c r="E35" s="33" t="s">
        <v>11</v>
      </c>
      <c r="F35" s="33" t="s">
        <v>20</v>
      </c>
      <c r="G35" s="34">
        <v>3</v>
      </c>
      <c r="H35" s="33" t="s">
        <v>13</v>
      </c>
      <c r="I35" s="35" t="str">
        <f>IF(B35="","",VLOOKUP(B35,$B$194:$C$195,2))</f>
        <v>男</v>
      </c>
      <c r="J35" s="35"/>
      <c r="K35" s="197" t="s">
        <v>195</v>
      </c>
      <c r="L35" s="36" t="s">
        <v>211</v>
      </c>
      <c r="M35" s="242"/>
      <c r="N35" s="37" t="s">
        <v>212</v>
      </c>
      <c r="O35" s="242"/>
      <c r="P35" s="37" t="s">
        <v>71</v>
      </c>
      <c r="Q35" s="243"/>
      <c r="R35" s="37"/>
      <c r="S35" s="385"/>
      <c r="AA35" s="24">
        <f t="shared" si="4"/>
        <v>1501</v>
      </c>
    </row>
    <row r="36" spans="1:27" s="24" customFormat="1" ht="14.25">
      <c r="A36" s="24">
        <f t="shared" si="5"/>
        <v>1502</v>
      </c>
      <c r="B36" s="32">
        <v>1</v>
      </c>
      <c r="C36" s="33">
        <v>502</v>
      </c>
      <c r="D36" s="33" t="s">
        <v>24</v>
      </c>
      <c r="E36" s="33" t="s">
        <v>11</v>
      </c>
      <c r="F36" s="33" t="s">
        <v>20</v>
      </c>
      <c r="G36" s="34">
        <v>3</v>
      </c>
      <c r="H36" s="33" t="s">
        <v>13</v>
      </c>
      <c r="I36" s="33" t="str">
        <f>IF(B36="","",VLOOKUP(B36,$B$194:$C$195,2))</f>
        <v>男</v>
      </c>
      <c r="J36" s="33"/>
      <c r="K36" s="197" t="s">
        <v>196</v>
      </c>
      <c r="L36" s="36" t="s">
        <v>212</v>
      </c>
      <c r="M36" s="243"/>
      <c r="N36" s="37" t="s">
        <v>213</v>
      </c>
      <c r="O36" s="243"/>
      <c r="P36" s="37"/>
      <c r="Q36" s="243"/>
      <c r="R36" s="37"/>
      <c r="S36" s="385"/>
      <c r="AA36" s="24">
        <f t="shared" si="4"/>
        <v>1502</v>
      </c>
    </row>
    <row r="37" spans="1:27" s="24" customFormat="1" ht="14.25">
      <c r="A37" s="24">
        <f t="shared" si="5"/>
        <v>2503</v>
      </c>
      <c r="B37" s="32">
        <v>2</v>
      </c>
      <c r="C37" s="33">
        <v>503</v>
      </c>
      <c r="D37" s="33" t="s">
        <v>25</v>
      </c>
      <c r="E37" s="33" t="s">
        <v>11</v>
      </c>
      <c r="F37" s="33" t="s">
        <v>20</v>
      </c>
      <c r="G37" s="33">
        <v>3</v>
      </c>
      <c r="H37" s="33" t="s">
        <v>13</v>
      </c>
      <c r="I37" s="33" t="str">
        <f>IF(B37="","",VLOOKUP(B37,$B$194:$C$195,2))</f>
        <v>女</v>
      </c>
      <c r="J37" s="33"/>
      <c r="K37" s="197" t="s">
        <v>199</v>
      </c>
      <c r="L37" s="36" t="s">
        <v>200</v>
      </c>
      <c r="M37" s="243"/>
      <c r="N37" s="37"/>
      <c r="O37" s="243"/>
      <c r="P37" s="37"/>
      <c r="Q37" s="243"/>
      <c r="R37" s="37"/>
      <c r="S37" s="385"/>
      <c r="AA37" s="24">
        <f t="shared" si="4"/>
        <v>2503</v>
      </c>
    </row>
    <row r="38" spans="1:27" s="24" customFormat="1" ht="14.25">
      <c r="A38" s="24">
        <f t="shared" si="5"/>
      </c>
      <c r="B38" s="32"/>
      <c r="C38" s="33"/>
      <c r="D38" s="33"/>
      <c r="E38" s="33" t="s">
        <v>11</v>
      </c>
      <c r="F38" s="33"/>
      <c r="G38" s="34"/>
      <c r="H38" s="33" t="s">
        <v>13</v>
      </c>
      <c r="I38" s="33">
        <f>LEFT(B38,1)</f>
      </c>
      <c r="J38" s="33"/>
      <c r="K38" s="38"/>
      <c r="L38" s="36"/>
      <c r="M38" s="243"/>
      <c r="N38" s="37"/>
      <c r="O38" s="243"/>
      <c r="P38" s="37"/>
      <c r="Q38" s="243"/>
      <c r="R38" s="37"/>
      <c r="S38" s="385"/>
      <c r="AA38" s="24">
        <f t="shared" si="4"/>
      </c>
    </row>
    <row r="39" spans="1:27" s="24" customFormat="1" ht="14.25">
      <c r="A39" s="24">
        <f t="shared" si="5"/>
      </c>
      <c r="B39" s="32"/>
      <c r="C39" s="33"/>
      <c r="D39" s="33"/>
      <c r="E39" s="33" t="s">
        <v>11</v>
      </c>
      <c r="F39" s="33"/>
      <c r="G39" s="34"/>
      <c r="H39" s="33" t="s">
        <v>13</v>
      </c>
      <c r="I39" s="33">
        <f>LEFT(B39,1)</f>
      </c>
      <c r="J39" s="33"/>
      <c r="K39" s="38"/>
      <c r="L39" s="36"/>
      <c r="M39" s="243"/>
      <c r="N39" s="37"/>
      <c r="O39" s="243"/>
      <c r="P39" s="37"/>
      <c r="Q39" s="243"/>
      <c r="R39" s="191"/>
      <c r="S39" s="385"/>
      <c r="AA39" s="24">
        <f t="shared" si="4"/>
      </c>
    </row>
    <row r="40" spans="1:27" s="24" customFormat="1" ht="14.25">
      <c r="A40" s="24">
        <f t="shared" si="5"/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44"/>
      <c r="N40" s="26"/>
      <c r="O40" s="244"/>
      <c r="P40" s="26"/>
      <c r="Q40" s="245"/>
      <c r="R40" s="26"/>
      <c r="S40" s="385"/>
      <c r="AA40" s="24">
        <f t="shared" si="4"/>
      </c>
    </row>
    <row r="41" spans="2:27" s="24" customFormat="1" ht="14.25">
      <c r="B41" s="46"/>
      <c r="C41" s="46"/>
      <c r="D41" s="46"/>
      <c r="E41" s="46"/>
      <c r="F41" s="46"/>
      <c r="G41" s="46"/>
      <c r="H41" s="47"/>
      <c r="I41" s="46"/>
      <c r="J41" s="46"/>
      <c r="K41" s="39"/>
      <c r="L41" s="39"/>
      <c r="M41" s="46"/>
      <c r="N41" s="46"/>
      <c r="O41" s="185"/>
      <c r="P41" s="46"/>
      <c r="Q41" s="46"/>
      <c r="R41" s="46"/>
      <c r="AA41" s="24">
        <f t="shared" si="4"/>
        <v>0</v>
      </c>
    </row>
    <row r="42" spans="2:27" s="24" customFormat="1" ht="14.25">
      <c r="B42" s="46"/>
      <c r="C42" s="46"/>
      <c r="D42" s="203" t="s">
        <v>203</v>
      </c>
      <c r="E42" s="204"/>
      <c r="F42" s="204"/>
      <c r="G42" s="204"/>
      <c r="H42" s="204"/>
      <c r="I42" s="204"/>
      <c r="J42" s="204"/>
      <c r="M42" s="46"/>
      <c r="N42" s="46"/>
      <c r="O42" s="46"/>
      <c r="P42" s="46"/>
      <c r="Q42" s="46"/>
      <c r="R42" s="46"/>
      <c r="AA42" s="24">
        <f t="shared" si="4"/>
        <v>0</v>
      </c>
    </row>
    <row r="43" spans="2:27" s="24" customFormat="1" ht="18.75">
      <c r="B43" s="23" t="s">
        <v>67</v>
      </c>
      <c r="D43" s="23" t="s">
        <v>221</v>
      </c>
      <c r="K43" s="175"/>
      <c r="L43" s="39"/>
      <c r="M43" s="46"/>
      <c r="O43" s="46"/>
      <c r="AA43" s="24">
        <f t="shared" si="4"/>
        <v>0</v>
      </c>
    </row>
    <row r="44" spans="2:27" s="24" customFormat="1" ht="15" thickBot="1">
      <c r="B44" s="27" t="s">
        <v>72</v>
      </c>
      <c r="L44" s="39"/>
      <c r="M44" s="46"/>
      <c r="O44" s="46"/>
      <c r="S44" s="377" t="s">
        <v>508</v>
      </c>
      <c r="AA44" s="24">
        <f t="shared" si="4"/>
        <v>0</v>
      </c>
    </row>
    <row r="45" spans="2:27" s="24" customFormat="1" ht="15" thickBot="1">
      <c r="B45" s="40" t="s">
        <v>0</v>
      </c>
      <c r="C45" s="41" t="s">
        <v>4</v>
      </c>
      <c r="D45" s="41" t="s">
        <v>6</v>
      </c>
      <c r="E45" s="41"/>
      <c r="F45" s="41" t="s">
        <v>9</v>
      </c>
      <c r="G45" s="41" t="s">
        <v>10</v>
      </c>
      <c r="H45" s="42"/>
      <c r="I45" s="42" t="s">
        <v>48</v>
      </c>
      <c r="J45" s="42"/>
      <c r="K45" s="54" t="s">
        <v>202</v>
      </c>
      <c r="L45" s="55" t="s">
        <v>27</v>
      </c>
      <c r="M45" s="44" t="s">
        <v>28</v>
      </c>
      <c r="N45" s="44" t="s">
        <v>29</v>
      </c>
      <c r="O45" s="44" t="s">
        <v>30</v>
      </c>
      <c r="P45" s="44" t="s">
        <v>165</v>
      </c>
      <c r="Q45" s="43" t="s">
        <v>217</v>
      </c>
      <c r="R45" s="192" t="s">
        <v>505</v>
      </c>
      <c r="S45" s="378" t="s">
        <v>509</v>
      </c>
      <c r="AA45" s="24">
        <f t="shared" si="4"/>
        <v>0</v>
      </c>
    </row>
    <row r="46" spans="1:27" s="24" customFormat="1" ht="15" thickTop="1">
      <c r="A46" s="24">
        <f>IF(C46="","",B46*10000+C46)</f>
      </c>
      <c r="B46" s="45">
        <v>2</v>
      </c>
      <c r="C46" s="251"/>
      <c r="D46" s="251"/>
      <c r="E46" s="46" t="s">
        <v>11</v>
      </c>
      <c r="F46" s="258">
        <f>IF(C46="","",'基礎データ'!$E$31)</f>
      </c>
      <c r="G46" s="253"/>
      <c r="H46" s="47" t="s">
        <v>13</v>
      </c>
      <c r="I46" s="46" t="str">
        <f aca="true" t="shared" si="6" ref="I46:I55">IF(B46="","",VLOOKUP(B46,$B$194:$C$195,2))</f>
        <v>女</v>
      </c>
      <c r="J46" s="39"/>
      <c r="K46" s="198"/>
      <c r="L46" s="235"/>
      <c r="M46" s="222"/>
      <c r="N46" s="235"/>
      <c r="O46" s="222"/>
      <c r="P46" s="235"/>
      <c r="Q46" s="225"/>
      <c r="R46" s="261"/>
      <c r="S46" s="379"/>
      <c r="AA46" s="24">
        <f t="shared" si="4"/>
      </c>
    </row>
    <row r="47" spans="1:27" s="24" customFormat="1" ht="14.25">
      <c r="A47" s="24">
        <f aca="true" t="shared" si="7" ref="A47:A55">IF(C47="","",B47*10000+C47)</f>
      </c>
      <c r="B47" s="45">
        <v>2</v>
      </c>
      <c r="C47" s="251"/>
      <c r="D47" s="251"/>
      <c r="E47" s="46" t="s">
        <v>11</v>
      </c>
      <c r="F47" s="258">
        <f>IF(C47="","",'基礎データ'!$E$31)</f>
      </c>
      <c r="G47" s="251"/>
      <c r="H47" s="47" t="s">
        <v>13</v>
      </c>
      <c r="I47" s="46" t="str">
        <f t="shared" si="6"/>
        <v>女</v>
      </c>
      <c r="J47" s="46"/>
      <c r="K47" s="198"/>
      <c r="L47" s="235"/>
      <c r="M47" s="223"/>
      <c r="N47" s="235"/>
      <c r="O47" s="223"/>
      <c r="P47" s="235"/>
      <c r="Q47" s="225"/>
      <c r="R47" s="261"/>
      <c r="S47" s="379"/>
      <c r="AA47" s="24">
        <f t="shared" si="4"/>
      </c>
    </row>
    <row r="48" spans="1:27" s="24" customFormat="1" ht="14.25">
      <c r="A48" s="24">
        <f t="shared" si="7"/>
      </c>
      <c r="B48" s="45">
        <v>2</v>
      </c>
      <c r="C48" s="251"/>
      <c r="D48" s="251"/>
      <c r="E48" s="46" t="s">
        <v>11</v>
      </c>
      <c r="F48" s="258">
        <f>IF(C48="","",'基礎データ'!$E$31)</f>
      </c>
      <c r="G48" s="251"/>
      <c r="H48" s="46" t="s">
        <v>13</v>
      </c>
      <c r="I48" s="46" t="str">
        <f t="shared" si="6"/>
        <v>女</v>
      </c>
      <c r="J48" s="46"/>
      <c r="K48" s="198"/>
      <c r="L48" s="235"/>
      <c r="M48" s="223"/>
      <c r="N48" s="235"/>
      <c r="O48" s="223"/>
      <c r="P48" s="235"/>
      <c r="Q48" s="225"/>
      <c r="R48" s="261"/>
      <c r="S48" s="379"/>
      <c r="AA48" s="24">
        <f t="shared" si="4"/>
      </c>
    </row>
    <row r="49" spans="1:27" s="24" customFormat="1" ht="14.25">
      <c r="A49" s="24">
        <f t="shared" si="7"/>
      </c>
      <c r="B49" s="45">
        <v>2</v>
      </c>
      <c r="C49" s="251"/>
      <c r="D49" s="251"/>
      <c r="E49" s="46" t="s">
        <v>11</v>
      </c>
      <c r="F49" s="258">
        <f>IF(C49="","",'基礎データ'!$E$31)</f>
      </c>
      <c r="G49" s="253"/>
      <c r="H49" s="47" t="s">
        <v>13</v>
      </c>
      <c r="I49" s="46" t="str">
        <f t="shared" si="6"/>
        <v>女</v>
      </c>
      <c r="J49" s="46"/>
      <c r="K49" s="199"/>
      <c r="L49" s="236"/>
      <c r="M49" s="223"/>
      <c r="N49" s="235"/>
      <c r="O49" s="223"/>
      <c r="P49" s="235"/>
      <c r="Q49" s="226"/>
      <c r="R49" s="235"/>
      <c r="S49" s="379"/>
      <c r="V49" s="24" t="s">
        <v>510</v>
      </c>
      <c r="AA49" s="24">
        <f t="shared" si="4"/>
      </c>
    </row>
    <row r="50" spans="1:27" s="24" customFormat="1" ht="14.25">
      <c r="A50" s="24">
        <f t="shared" si="7"/>
      </c>
      <c r="B50" s="45">
        <v>2</v>
      </c>
      <c r="C50" s="251"/>
      <c r="D50" s="251"/>
      <c r="E50" s="46" t="s">
        <v>11</v>
      </c>
      <c r="F50" s="258">
        <f>IF(C50="","",'基礎データ'!$E$31)</f>
      </c>
      <c r="G50" s="251"/>
      <c r="H50" s="47" t="s">
        <v>13</v>
      </c>
      <c r="I50" s="46" t="str">
        <f t="shared" si="6"/>
        <v>女</v>
      </c>
      <c r="J50" s="46"/>
      <c r="K50" s="199"/>
      <c r="L50" s="236"/>
      <c r="M50" s="223"/>
      <c r="N50" s="235"/>
      <c r="O50" s="223"/>
      <c r="P50" s="235"/>
      <c r="Q50" s="226"/>
      <c r="R50" s="235"/>
      <c r="S50" s="379"/>
      <c r="V50" s="24" t="s">
        <v>511</v>
      </c>
      <c r="AA50" s="24">
        <f t="shared" si="4"/>
      </c>
    </row>
    <row r="51" spans="1:27" s="24" customFormat="1" ht="14.25">
      <c r="A51" s="24">
        <f t="shared" si="7"/>
      </c>
      <c r="B51" s="45">
        <v>2</v>
      </c>
      <c r="C51" s="251"/>
      <c r="D51" s="251"/>
      <c r="E51" s="46" t="s">
        <v>11</v>
      </c>
      <c r="F51" s="258">
        <f>IF(C51="","",'基礎データ'!$E$31)</f>
      </c>
      <c r="G51" s="251"/>
      <c r="H51" s="47" t="s">
        <v>13</v>
      </c>
      <c r="I51" s="46" t="str">
        <f t="shared" si="6"/>
        <v>女</v>
      </c>
      <c r="J51" s="46"/>
      <c r="K51" s="199"/>
      <c r="L51" s="236"/>
      <c r="M51" s="223"/>
      <c r="N51" s="235"/>
      <c r="O51" s="223"/>
      <c r="P51" s="235"/>
      <c r="Q51" s="226"/>
      <c r="R51" s="235"/>
      <c r="S51" s="379"/>
      <c r="AA51" s="24">
        <f t="shared" si="4"/>
      </c>
    </row>
    <row r="52" spans="1:27" s="24" customFormat="1" ht="14.25">
      <c r="A52" s="24">
        <f t="shared" si="7"/>
      </c>
      <c r="B52" s="45">
        <v>2</v>
      </c>
      <c r="C52" s="251"/>
      <c r="D52" s="251"/>
      <c r="E52" s="46" t="s">
        <v>11</v>
      </c>
      <c r="F52" s="258">
        <f>IF(C52="","",'基礎データ'!$E$31)</f>
      </c>
      <c r="G52" s="251"/>
      <c r="H52" s="47" t="s">
        <v>13</v>
      </c>
      <c r="I52" s="46" t="str">
        <f t="shared" si="6"/>
        <v>女</v>
      </c>
      <c r="J52" s="46"/>
      <c r="K52" s="199"/>
      <c r="L52" s="236"/>
      <c r="M52" s="223"/>
      <c r="N52" s="235"/>
      <c r="O52" s="223"/>
      <c r="P52" s="235"/>
      <c r="Q52" s="226"/>
      <c r="R52" s="235"/>
      <c r="S52" s="379"/>
      <c r="AA52" s="24">
        <f t="shared" si="4"/>
      </c>
    </row>
    <row r="53" spans="1:27" s="24" customFormat="1" ht="14.25">
      <c r="A53" s="24">
        <f t="shared" si="7"/>
      </c>
      <c r="B53" s="45">
        <v>2</v>
      </c>
      <c r="C53" s="251"/>
      <c r="D53" s="251"/>
      <c r="E53" s="46" t="s">
        <v>11</v>
      </c>
      <c r="F53" s="258">
        <f>IF(C53="","",'基礎データ'!$E$31)</f>
      </c>
      <c r="G53" s="251"/>
      <c r="H53" s="47" t="s">
        <v>13</v>
      </c>
      <c r="I53" s="46" t="str">
        <f t="shared" si="6"/>
        <v>女</v>
      </c>
      <c r="J53" s="46"/>
      <c r="K53" s="199"/>
      <c r="L53" s="236"/>
      <c r="M53" s="223"/>
      <c r="N53" s="235"/>
      <c r="O53" s="223"/>
      <c r="P53" s="235"/>
      <c r="Q53" s="226"/>
      <c r="R53" s="235"/>
      <c r="S53" s="379"/>
      <c r="AA53" s="24">
        <f t="shared" si="4"/>
      </c>
    </row>
    <row r="54" spans="1:27" s="24" customFormat="1" ht="14.25">
      <c r="A54" s="24">
        <f t="shared" si="7"/>
      </c>
      <c r="B54" s="45">
        <v>2</v>
      </c>
      <c r="C54" s="251"/>
      <c r="D54" s="251"/>
      <c r="E54" s="46" t="s">
        <v>11</v>
      </c>
      <c r="F54" s="258">
        <f>IF(C54="","",'基礎データ'!$E$31)</f>
      </c>
      <c r="G54" s="251"/>
      <c r="H54" s="47" t="s">
        <v>13</v>
      </c>
      <c r="I54" s="46" t="str">
        <f t="shared" si="6"/>
        <v>女</v>
      </c>
      <c r="J54" s="46"/>
      <c r="K54" s="199"/>
      <c r="L54" s="236"/>
      <c r="M54" s="223"/>
      <c r="N54" s="235"/>
      <c r="O54" s="223"/>
      <c r="P54" s="235"/>
      <c r="Q54" s="226"/>
      <c r="R54" s="235"/>
      <c r="S54" s="379"/>
      <c r="AA54" s="24">
        <f t="shared" si="4"/>
      </c>
    </row>
    <row r="55" spans="1:27" s="24" customFormat="1" ht="15" thickBot="1">
      <c r="A55" s="24">
        <f t="shared" si="7"/>
      </c>
      <c r="B55" s="48">
        <v>2</v>
      </c>
      <c r="C55" s="252"/>
      <c r="D55" s="252"/>
      <c r="E55" s="49" t="s">
        <v>11</v>
      </c>
      <c r="F55" s="259">
        <f>IF(C55="","",'基礎データ'!$E$31)</f>
      </c>
      <c r="G55" s="252"/>
      <c r="H55" s="49" t="s">
        <v>13</v>
      </c>
      <c r="I55" s="49" t="str">
        <f t="shared" si="6"/>
        <v>女</v>
      </c>
      <c r="J55" s="49"/>
      <c r="K55" s="201"/>
      <c r="L55" s="239"/>
      <c r="M55" s="228"/>
      <c r="N55" s="240"/>
      <c r="O55" s="228"/>
      <c r="P55" s="240"/>
      <c r="Q55" s="229"/>
      <c r="R55" s="240"/>
      <c r="S55" s="380"/>
      <c r="AA55" s="24">
        <f aca="true" t="shared" si="8" ref="AA55:AA76">A55</f>
      </c>
    </row>
    <row r="56" spans="2:27" ht="14.25"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10"/>
      <c r="O56" s="10"/>
      <c r="AA56" s="24">
        <f t="shared" si="8"/>
        <v>0</v>
      </c>
    </row>
    <row r="57" spans="2:27" ht="14.25">
      <c r="B57" s="7" t="s">
        <v>178</v>
      </c>
      <c r="M57" s="10"/>
      <c r="O57" s="10"/>
      <c r="AA57" s="24">
        <f t="shared" si="8"/>
        <v>0</v>
      </c>
    </row>
    <row r="58" spans="2:27" s="24" customFormat="1" ht="14.25">
      <c r="B58" s="46"/>
      <c r="C58" s="46"/>
      <c r="D58" s="46"/>
      <c r="E58" s="46"/>
      <c r="F58" s="46"/>
      <c r="G58" s="23"/>
      <c r="H58" s="47"/>
      <c r="I58" s="46"/>
      <c r="J58" s="46"/>
      <c r="K58" s="39"/>
      <c r="L58" s="39"/>
      <c r="M58" s="46"/>
      <c r="N58" s="46"/>
      <c r="O58" s="46"/>
      <c r="P58" s="46"/>
      <c r="Q58" s="46"/>
      <c r="R58" s="46"/>
      <c r="AA58" s="24">
        <f t="shared" si="8"/>
        <v>0</v>
      </c>
    </row>
    <row r="59" spans="7:27" s="24" customFormat="1" ht="14.25">
      <c r="G59" s="23" t="s">
        <v>179</v>
      </c>
      <c r="M59" s="46"/>
      <c r="O59" s="46"/>
      <c r="AA59" s="24">
        <f t="shared" si="8"/>
        <v>0</v>
      </c>
    </row>
    <row r="60" spans="2:27" s="24" customFormat="1" ht="14.25">
      <c r="B60" s="23" t="s">
        <v>67</v>
      </c>
      <c r="D60" s="25" t="s">
        <v>26</v>
      </c>
      <c r="E60" s="26"/>
      <c r="G60" s="23" t="s">
        <v>180</v>
      </c>
      <c r="M60" s="46"/>
      <c r="O60" s="46"/>
      <c r="AA60" s="24">
        <f t="shared" si="8"/>
        <v>0</v>
      </c>
    </row>
    <row r="61" spans="2:27" s="24" customFormat="1" ht="15" thickBot="1">
      <c r="B61" s="27" t="s">
        <v>69</v>
      </c>
      <c r="M61" s="46"/>
      <c r="O61" s="46"/>
      <c r="S61" s="377" t="s">
        <v>508</v>
      </c>
      <c r="AA61" s="24">
        <f t="shared" si="8"/>
        <v>0</v>
      </c>
    </row>
    <row r="62" spans="2:27" s="24" customFormat="1" ht="15" thickBot="1">
      <c r="B62" s="28" t="s">
        <v>0</v>
      </c>
      <c r="C62" s="29" t="s">
        <v>4</v>
      </c>
      <c r="D62" s="29" t="s">
        <v>6</v>
      </c>
      <c r="E62" s="29"/>
      <c r="F62" s="29" t="s">
        <v>9</v>
      </c>
      <c r="G62" s="29" t="s">
        <v>10</v>
      </c>
      <c r="H62" s="30"/>
      <c r="I62" s="30" t="s">
        <v>48</v>
      </c>
      <c r="J62" s="30"/>
      <c r="K62" s="28" t="s">
        <v>202</v>
      </c>
      <c r="L62" s="31" t="s">
        <v>27</v>
      </c>
      <c r="M62" s="31" t="s">
        <v>28</v>
      </c>
      <c r="N62" s="31" t="s">
        <v>29</v>
      </c>
      <c r="O62" s="31" t="s">
        <v>30</v>
      </c>
      <c r="P62" s="31" t="s">
        <v>165</v>
      </c>
      <c r="Q62" s="31" t="s">
        <v>217</v>
      </c>
      <c r="R62" s="190" t="s">
        <v>504</v>
      </c>
      <c r="S62" s="384" t="s">
        <v>509</v>
      </c>
      <c r="AA62" s="24">
        <f t="shared" si="8"/>
        <v>0</v>
      </c>
    </row>
    <row r="63" spans="1:27" s="24" customFormat="1" ht="15" thickTop="1">
      <c r="A63" s="24">
        <f aca="true" t="shared" si="9" ref="A63:A68">IF(C63="","",B63*1000+C63)</f>
        <v>1501</v>
      </c>
      <c r="B63" s="32">
        <v>1</v>
      </c>
      <c r="C63" s="33">
        <v>501</v>
      </c>
      <c r="D63" s="33" t="s">
        <v>19</v>
      </c>
      <c r="E63" s="33" t="s">
        <v>11</v>
      </c>
      <c r="F63" s="33" t="s">
        <v>20</v>
      </c>
      <c r="G63" s="34">
        <v>3</v>
      </c>
      <c r="H63" s="33" t="s">
        <v>13</v>
      </c>
      <c r="I63" s="33" t="str">
        <f>IF(B63="","",VLOOKUP(B63,$B$194:$C$195,2))</f>
        <v>男</v>
      </c>
      <c r="J63" s="33"/>
      <c r="K63" s="197" t="s">
        <v>195</v>
      </c>
      <c r="L63" s="36" t="s">
        <v>181</v>
      </c>
      <c r="M63" s="242"/>
      <c r="N63" s="37"/>
      <c r="O63" s="242"/>
      <c r="P63" s="37"/>
      <c r="Q63" s="243"/>
      <c r="R63" s="37"/>
      <c r="S63" s="385"/>
      <c r="AA63" s="24">
        <f t="shared" si="8"/>
        <v>1501</v>
      </c>
    </row>
    <row r="64" spans="1:27" s="24" customFormat="1" ht="14.25">
      <c r="A64" s="24">
        <f t="shared" si="9"/>
        <v>1502</v>
      </c>
      <c r="B64" s="32">
        <v>1</v>
      </c>
      <c r="C64" s="33">
        <v>502</v>
      </c>
      <c r="D64" s="33" t="s">
        <v>24</v>
      </c>
      <c r="E64" s="33" t="s">
        <v>11</v>
      </c>
      <c r="F64" s="33" t="s">
        <v>20</v>
      </c>
      <c r="G64" s="34">
        <v>3</v>
      </c>
      <c r="H64" s="33" t="s">
        <v>13</v>
      </c>
      <c r="I64" s="33" t="str">
        <f>IF(B64="","",VLOOKUP(B64,$B$194:$C$195,2))</f>
        <v>男</v>
      </c>
      <c r="J64" s="33"/>
      <c r="K64" s="197" t="s">
        <v>196</v>
      </c>
      <c r="L64" s="36" t="s">
        <v>124</v>
      </c>
      <c r="M64" s="243"/>
      <c r="N64" s="37"/>
      <c r="O64" s="243"/>
      <c r="P64" s="37"/>
      <c r="Q64" s="243"/>
      <c r="R64" s="37"/>
      <c r="S64" s="385"/>
      <c r="AA64" s="24">
        <f t="shared" si="8"/>
        <v>1502</v>
      </c>
    </row>
    <row r="65" spans="1:27" s="24" customFormat="1" ht="14.25">
      <c r="A65" s="24">
        <f t="shared" si="9"/>
        <v>1503</v>
      </c>
      <c r="B65" s="32">
        <v>1</v>
      </c>
      <c r="C65" s="33">
        <v>503</v>
      </c>
      <c r="D65" s="33" t="s">
        <v>21</v>
      </c>
      <c r="E65" s="33" t="s">
        <v>11</v>
      </c>
      <c r="F65" s="33" t="s">
        <v>22</v>
      </c>
      <c r="G65" s="33">
        <v>3</v>
      </c>
      <c r="H65" s="33" t="s">
        <v>13</v>
      </c>
      <c r="I65" s="33" t="str">
        <f>IF(B65="","",VLOOKUP(B65,$B$194:$C$195,2))</f>
        <v>男</v>
      </c>
      <c r="J65" s="33"/>
      <c r="K65" s="197" t="s">
        <v>197</v>
      </c>
      <c r="L65" s="196" t="s">
        <v>156</v>
      </c>
      <c r="M65" s="243"/>
      <c r="N65" s="37"/>
      <c r="O65" s="243"/>
      <c r="P65" s="37"/>
      <c r="Q65" s="243"/>
      <c r="R65" s="37"/>
      <c r="S65" s="385"/>
      <c r="AA65" s="24">
        <f t="shared" si="8"/>
        <v>1503</v>
      </c>
    </row>
    <row r="66" spans="1:27" s="24" customFormat="1" ht="14.25">
      <c r="A66" s="24">
        <f t="shared" si="9"/>
        <v>2503</v>
      </c>
      <c r="B66" s="32">
        <v>2</v>
      </c>
      <c r="C66" s="33">
        <v>503</v>
      </c>
      <c r="D66" s="33" t="s">
        <v>25</v>
      </c>
      <c r="E66" s="33" t="s">
        <v>11</v>
      </c>
      <c r="F66" s="33" t="s">
        <v>20</v>
      </c>
      <c r="G66" s="34">
        <v>3</v>
      </c>
      <c r="H66" s="33" t="s">
        <v>13</v>
      </c>
      <c r="I66" s="33" t="str">
        <f>IF(B66="","",VLOOKUP(B66,$B$194:$C$195,2))</f>
        <v>女</v>
      </c>
      <c r="J66" s="33"/>
      <c r="K66" s="197" t="s">
        <v>199</v>
      </c>
      <c r="L66" s="36" t="s">
        <v>189</v>
      </c>
      <c r="M66" s="243"/>
      <c r="N66" s="37"/>
      <c r="O66" s="243"/>
      <c r="P66" s="37"/>
      <c r="Q66" s="243"/>
      <c r="R66" s="37"/>
      <c r="S66" s="385"/>
      <c r="AA66" s="24">
        <f t="shared" si="8"/>
        <v>2503</v>
      </c>
    </row>
    <row r="67" spans="1:27" s="24" customFormat="1" ht="14.25">
      <c r="A67" s="24">
        <f t="shared" si="9"/>
      </c>
      <c r="B67" s="32"/>
      <c r="C67" s="33"/>
      <c r="D67" s="33"/>
      <c r="E67" s="33"/>
      <c r="F67" s="33"/>
      <c r="G67" s="34"/>
      <c r="H67" s="33"/>
      <c r="I67" s="33">
        <f>IF(B67="","",VLOOKUP(B67,$B$194:$C$195,2))</f>
      </c>
      <c r="J67" s="33"/>
      <c r="K67" s="38"/>
      <c r="L67" s="36"/>
      <c r="M67" s="243"/>
      <c r="N67" s="37"/>
      <c r="O67" s="243"/>
      <c r="P67" s="37"/>
      <c r="Q67" s="243"/>
      <c r="R67" s="37"/>
      <c r="S67" s="385"/>
      <c r="AA67" s="24">
        <f t="shared" si="8"/>
      </c>
    </row>
    <row r="68" spans="1:27" s="24" customFormat="1" ht="14.25">
      <c r="A68" s="24">
        <f t="shared" si="9"/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44"/>
      <c r="N68" s="26"/>
      <c r="O68" s="244"/>
      <c r="P68" s="26"/>
      <c r="Q68" s="245"/>
      <c r="R68" s="26"/>
      <c r="S68" s="385"/>
      <c r="AA68" s="24">
        <f t="shared" si="8"/>
      </c>
    </row>
    <row r="69" spans="2:27" s="24" customFormat="1" ht="14.25">
      <c r="B69" s="46"/>
      <c r="C69" s="46"/>
      <c r="D69" s="46"/>
      <c r="E69" s="46"/>
      <c r="F69" s="46"/>
      <c r="G69" s="46"/>
      <c r="H69" s="47"/>
      <c r="I69" s="46"/>
      <c r="J69" s="46"/>
      <c r="K69" s="39"/>
      <c r="L69" s="39"/>
      <c r="M69" s="46"/>
      <c r="N69" s="46"/>
      <c r="O69" s="46"/>
      <c r="P69" s="46"/>
      <c r="Q69" s="46"/>
      <c r="R69" s="46"/>
      <c r="AA69" s="24">
        <f t="shared" si="8"/>
        <v>0</v>
      </c>
    </row>
    <row r="70" spans="2:27" s="24" customFormat="1" ht="14.25">
      <c r="B70" s="46"/>
      <c r="C70" s="46"/>
      <c r="D70" s="203" t="s">
        <v>203</v>
      </c>
      <c r="E70" s="204"/>
      <c r="F70" s="204"/>
      <c r="G70" s="204"/>
      <c r="H70" s="204"/>
      <c r="I70" s="204"/>
      <c r="J70" s="204"/>
      <c r="M70" s="46"/>
      <c r="N70" s="46"/>
      <c r="O70" s="46"/>
      <c r="P70" s="46"/>
      <c r="Q70" s="46"/>
      <c r="R70" s="46"/>
      <c r="AA70" s="24">
        <f t="shared" si="8"/>
        <v>0</v>
      </c>
    </row>
    <row r="71" spans="2:27" s="24" customFormat="1" ht="14.25">
      <c r="B71" s="23" t="s">
        <v>67</v>
      </c>
      <c r="D71" s="23" t="s">
        <v>49</v>
      </c>
      <c r="L71" s="39"/>
      <c r="M71" s="46"/>
      <c r="O71" s="46"/>
      <c r="AA71" s="24">
        <f t="shared" si="8"/>
        <v>0</v>
      </c>
    </row>
    <row r="72" spans="2:27" s="24" customFormat="1" ht="15" thickBot="1">
      <c r="B72" s="27" t="s">
        <v>72</v>
      </c>
      <c r="L72" s="39"/>
      <c r="M72" s="46"/>
      <c r="O72" s="46"/>
      <c r="S72" s="377" t="s">
        <v>508</v>
      </c>
      <c r="AA72" s="24">
        <f t="shared" si="8"/>
        <v>0</v>
      </c>
    </row>
    <row r="73" spans="2:27" s="24" customFormat="1" ht="15" thickBot="1">
      <c r="B73" s="40" t="s">
        <v>0</v>
      </c>
      <c r="C73" s="41" t="s">
        <v>4</v>
      </c>
      <c r="D73" s="41" t="s">
        <v>6</v>
      </c>
      <c r="E73" s="41"/>
      <c r="F73" s="41" t="s">
        <v>9</v>
      </c>
      <c r="G73" s="41" t="s">
        <v>10</v>
      </c>
      <c r="H73" s="42"/>
      <c r="I73" s="42" t="s">
        <v>48</v>
      </c>
      <c r="J73" s="42"/>
      <c r="K73" s="54" t="s">
        <v>202</v>
      </c>
      <c r="L73" s="55" t="s">
        <v>27</v>
      </c>
      <c r="M73" s="44" t="s">
        <v>28</v>
      </c>
      <c r="N73" s="44" t="s">
        <v>29</v>
      </c>
      <c r="O73" s="44" t="s">
        <v>30</v>
      </c>
      <c r="P73" s="44" t="s">
        <v>165</v>
      </c>
      <c r="Q73" s="43" t="s">
        <v>217</v>
      </c>
      <c r="R73" s="192" t="s">
        <v>504</v>
      </c>
      <c r="S73" s="378" t="s">
        <v>509</v>
      </c>
      <c r="AA73" s="24">
        <f t="shared" si="8"/>
        <v>0</v>
      </c>
    </row>
    <row r="74" spans="1:27" s="24" customFormat="1" ht="15" thickTop="1">
      <c r="A74" s="24">
        <f>IF(C74="","",B74*10000+C74)</f>
      </c>
      <c r="B74" s="56"/>
      <c r="C74" s="254"/>
      <c r="D74" s="254"/>
      <c r="E74" s="57" t="s">
        <v>11</v>
      </c>
      <c r="F74" s="260">
        <f>IF(C74="","",'基礎データ'!$E$31)</f>
      </c>
      <c r="G74" s="255"/>
      <c r="H74" s="57" t="s">
        <v>13</v>
      </c>
      <c r="I74" s="46">
        <f>IF(B74="","",VLOOKUP(B74,$B$194:$C$195,2))</f>
      </c>
      <c r="J74" s="57"/>
      <c r="K74" s="202"/>
      <c r="L74" s="236"/>
      <c r="M74" s="222"/>
      <c r="N74" s="235"/>
      <c r="O74" s="222"/>
      <c r="P74" s="235"/>
      <c r="Q74" s="226"/>
      <c r="R74" s="381"/>
      <c r="S74" s="379"/>
      <c r="AA74" s="24">
        <f t="shared" si="8"/>
      </c>
    </row>
    <row r="75" spans="1:27" s="24" customFormat="1" ht="14.25">
      <c r="A75" s="24">
        <f>IF(C75="","",B75*10000+C75)</f>
      </c>
      <c r="B75" s="45"/>
      <c r="C75" s="251"/>
      <c r="D75" s="251"/>
      <c r="E75" s="46" t="s">
        <v>11</v>
      </c>
      <c r="F75" s="258">
        <f>IF(C75="","",'基礎データ'!$E$31)</f>
      </c>
      <c r="G75" s="253"/>
      <c r="H75" s="46" t="s">
        <v>13</v>
      </c>
      <c r="I75" s="46">
        <f>IF(B75="","",VLOOKUP(B75,$B$194:$C$195,2))</f>
      </c>
      <c r="J75" s="46"/>
      <c r="K75" s="199"/>
      <c r="L75" s="236"/>
      <c r="M75" s="223"/>
      <c r="N75" s="235"/>
      <c r="O75" s="223"/>
      <c r="P75" s="235"/>
      <c r="Q75" s="226"/>
      <c r="R75" s="381"/>
      <c r="S75" s="379"/>
      <c r="AA75" s="24">
        <f t="shared" si="8"/>
      </c>
    </row>
    <row r="76" spans="1:27" s="24" customFormat="1" ht="15" thickBot="1">
      <c r="A76" s="24">
        <f>IF(C76="","",B76*10000+C76)</f>
      </c>
      <c r="B76" s="48"/>
      <c r="C76" s="252"/>
      <c r="D76" s="252"/>
      <c r="E76" s="49" t="s">
        <v>11</v>
      </c>
      <c r="F76" s="259">
        <f>IF(C76="","",'基礎データ'!$E$31)</f>
      </c>
      <c r="G76" s="256"/>
      <c r="H76" s="49" t="s">
        <v>13</v>
      </c>
      <c r="I76" s="49">
        <f>IF(B76="","",VLOOKUP(B76,$B$194:$C$195,2))</f>
      </c>
      <c r="J76" s="49"/>
      <c r="K76" s="201"/>
      <c r="L76" s="241"/>
      <c r="M76" s="224"/>
      <c r="N76" s="237"/>
      <c r="O76" s="224"/>
      <c r="P76" s="237"/>
      <c r="Q76" s="230"/>
      <c r="R76" s="382"/>
      <c r="S76" s="380"/>
      <c r="AA76" s="24">
        <f t="shared" si="8"/>
      </c>
    </row>
    <row r="77" spans="2:22" ht="14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60"/>
      <c r="O77" s="10"/>
      <c r="P77" s="10"/>
      <c r="Q77" s="10"/>
      <c r="R77" s="10"/>
      <c r="S77" s="383"/>
      <c r="T77" s="24"/>
      <c r="U77" s="24"/>
      <c r="V77" s="24" t="s">
        <v>510</v>
      </c>
    </row>
    <row r="78" spans="13:22" ht="14.25">
      <c r="M78" s="10"/>
      <c r="O78" s="10"/>
      <c r="S78" s="383"/>
      <c r="T78" s="24"/>
      <c r="U78" s="24"/>
      <c r="V78" s="24" t="s">
        <v>511</v>
      </c>
    </row>
    <row r="79" spans="12:22" ht="14.25">
      <c r="L79" s="5">
        <f>COUNTA(L18:L27,N18:N27,P18:P27,M46:M55,O46:O55,Q46:Q55,M74:M76,O74:O76,Q74:Q76)</f>
        <v>0</v>
      </c>
      <c r="M79" s="10"/>
      <c r="O79" s="10"/>
      <c r="S79" s="383"/>
      <c r="T79" s="24"/>
      <c r="U79" s="24"/>
      <c r="V79" s="24"/>
    </row>
    <row r="80" spans="13:22" ht="14.25">
      <c r="M80" s="10"/>
      <c r="O80" s="10"/>
      <c r="S80" s="383"/>
      <c r="T80" s="24"/>
      <c r="U80" s="24"/>
      <c r="V80" s="24"/>
    </row>
    <row r="81" spans="13:22" ht="14.25">
      <c r="M81" s="10"/>
      <c r="O81" s="10"/>
      <c r="S81" s="383"/>
      <c r="T81" s="24"/>
      <c r="U81" s="24"/>
      <c r="V81" s="24"/>
    </row>
    <row r="82" spans="13:22" ht="14.25">
      <c r="M82" s="10"/>
      <c r="O82" s="10"/>
      <c r="S82" s="383"/>
      <c r="T82" s="24"/>
      <c r="U82" s="24"/>
      <c r="V82" s="24"/>
    </row>
    <row r="83" spans="13:22" ht="14.25">
      <c r="M83" s="10"/>
      <c r="O83" s="10"/>
      <c r="S83" s="383"/>
      <c r="T83" s="24"/>
      <c r="U83" s="24"/>
      <c r="V83" s="24"/>
    </row>
    <row r="84" spans="13:15" ht="14.25">
      <c r="M84" s="10"/>
      <c r="O84" s="10"/>
    </row>
    <row r="85" spans="13:15" ht="14.25">
      <c r="M85" s="10"/>
      <c r="O85" s="10"/>
    </row>
    <row r="86" spans="13:15" ht="14.25">
      <c r="M86" s="10"/>
      <c r="O86" s="10"/>
    </row>
    <row r="87" spans="13:15" ht="14.25">
      <c r="M87" s="10"/>
      <c r="O87" s="10"/>
    </row>
    <row r="88" spans="13:15" ht="14.25">
      <c r="M88" s="10"/>
      <c r="O88" s="10"/>
    </row>
    <row r="89" spans="13:15" ht="14.25">
      <c r="M89" s="10"/>
      <c r="O89" s="10"/>
    </row>
    <row r="90" spans="13:15" ht="14.25">
      <c r="M90" s="10"/>
      <c r="O90" s="10"/>
    </row>
    <row r="91" spans="13:15" ht="14.25">
      <c r="M91" s="10"/>
      <c r="O91" s="10"/>
    </row>
    <row r="92" spans="13:15" ht="14.25">
      <c r="M92" s="10"/>
      <c r="O92" s="10"/>
    </row>
    <row r="93" spans="13:15" ht="14.25">
      <c r="M93" s="10"/>
      <c r="O93" s="10"/>
    </row>
    <row r="94" spans="13:15" ht="14.25">
      <c r="M94" s="10"/>
      <c r="O94" s="10"/>
    </row>
    <row r="95" spans="13:15" ht="14.25">
      <c r="M95" s="10"/>
      <c r="O95" s="10"/>
    </row>
    <row r="96" spans="13:15" ht="14.25">
      <c r="M96" s="10"/>
      <c r="O96" s="10"/>
    </row>
    <row r="97" spans="13:15" ht="14.25">
      <c r="M97" s="10"/>
      <c r="O97" s="10"/>
    </row>
    <row r="98" spans="13:15" ht="14.25">
      <c r="M98" s="10"/>
      <c r="O98" s="10"/>
    </row>
    <row r="99" spans="13:15" ht="14.25">
      <c r="M99" s="10"/>
      <c r="O99" s="10"/>
    </row>
    <row r="100" spans="13:15" ht="14.25">
      <c r="M100" s="10"/>
      <c r="O100" s="10"/>
    </row>
    <row r="101" spans="13:15" ht="14.25">
      <c r="M101" s="10"/>
      <c r="O101" s="10"/>
    </row>
    <row r="102" spans="13:15" ht="14.25">
      <c r="M102" s="10"/>
      <c r="O102" s="10"/>
    </row>
    <row r="103" spans="13:15" ht="14.25">
      <c r="M103" s="10"/>
      <c r="O103" s="10"/>
    </row>
    <row r="104" spans="13:15" ht="14.25">
      <c r="M104" s="10"/>
      <c r="O104" s="10"/>
    </row>
    <row r="105" spans="13:15" ht="14.25">
      <c r="M105" s="10"/>
      <c r="O105" s="10"/>
    </row>
    <row r="106" ht="14.25">
      <c r="M106" s="10"/>
    </row>
    <row r="107" ht="14.25">
      <c r="M107" s="10"/>
    </row>
    <row r="108" ht="14.25">
      <c r="M108" s="10"/>
    </row>
    <row r="109" ht="14.25">
      <c r="M109" s="10"/>
    </row>
    <row r="110" ht="14.25">
      <c r="M110" s="10"/>
    </row>
    <row r="111" ht="14.25">
      <c r="M111" s="10"/>
    </row>
    <row r="112" ht="14.25">
      <c r="M112" s="10"/>
    </row>
    <row r="113" ht="14.25">
      <c r="M113" s="10"/>
    </row>
    <row r="114" ht="14.25">
      <c r="M114" s="10"/>
    </row>
    <row r="115" ht="14.25">
      <c r="M115" s="10"/>
    </row>
    <row r="116" ht="14.25">
      <c r="M116" s="10"/>
    </row>
    <row r="117" ht="14.25">
      <c r="M117" s="10"/>
    </row>
    <row r="118" ht="14.25">
      <c r="M118" s="10"/>
    </row>
    <row r="119" ht="14.25">
      <c r="M119" s="10"/>
    </row>
    <row r="120" ht="14.25">
      <c r="M120" s="10"/>
    </row>
    <row r="121" ht="14.25">
      <c r="M121" s="10"/>
    </row>
    <row r="122" ht="14.25">
      <c r="M122" s="10"/>
    </row>
    <row r="123" ht="14.25">
      <c r="M123" s="10"/>
    </row>
    <row r="124" ht="14.25">
      <c r="M124" s="10"/>
    </row>
    <row r="125" ht="14.25">
      <c r="M125" s="10"/>
    </row>
    <row r="126" ht="14.25">
      <c r="M126" s="10"/>
    </row>
    <row r="127" ht="14.25">
      <c r="M127" s="10"/>
    </row>
    <row r="128" ht="14.25">
      <c r="M128" s="10"/>
    </row>
    <row r="129" ht="14.25">
      <c r="M129" s="10"/>
    </row>
    <row r="130" ht="14.25">
      <c r="M130" s="10"/>
    </row>
    <row r="131" ht="14.25">
      <c r="M131" s="10"/>
    </row>
    <row r="132" ht="14.25">
      <c r="M132" s="10"/>
    </row>
    <row r="133" ht="14.25">
      <c r="M133" s="10"/>
    </row>
    <row r="134" ht="14.25">
      <c r="M134" s="10"/>
    </row>
    <row r="135" ht="14.25">
      <c r="M135" s="10"/>
    </row>
    <row r="136" ht="14.25">
      <c r="M136" s="10"/>
    </row>
    <row r="137" ht="14.25">
      <c r="M137" s="10"/>
    </row>
    <row r="138" ht="14.25">
      <c r="M138" s="10"/>
    </row>
    <row r="139" ht="14.25">
      <c r="M139" s="10"/>
    </row>
    <row r="140" ht="14.25">
      <c r="M140" s="10"/>
    </row>
    <row r="141" ht="14.25">
      <c r="M141" s="10"/>
    </row>
    <row r="142" ht="14.25">
      <c r="M142" s="10"/>
    </row>
    <row r="143" ht="14.25">
      <c r="M143" s="10"/>
    </row>
    <row r="144" ht="14.25">
      <c r="M144" s="10"/>
    </row>
    <row r="145" ht="14.25">
      <c r="M145" s="10"/>
    </row>
    <row r="146" ht="14.25">
      <c r="M146" s="10"/>
    </row>
    <row r="147" ht="14.25">
      <c r="M147" s="10"/>
    </row>
    <row r="148" ht="14.25">
      <c r="M148" s="10"/>
    </row>
    <row r="149" ht="14.25">
      <c r="M149" s="10"/>
    </row>
    <row r="150" ht="14.25">
      <c r="M150" s="10"/>
    </row>
    <row r="151" ht="14.25">
      <c r="M151" s="10"/>
    </row>
    <row r="152" ht="14.25">
      <c r="M152" s="10"/>
    </row>
    <row r="153" ht="14.25">
      <c r="M153" s="10"/>
    </row>
    <row r="154" ht="14.25">
      <c r="M154" s="10"/>
    </row>
    <row r="155" ht="14.25">
      <c r="M155" s="10"/>
    </row>
    <row r="156" ht="14.25">
      <c r="M156" s="10"/>
    </row>
    <row r="157" ht="14.25">
      <c r="M157" s="10"/>
    </row>
    <row r="158" ht="14.25">
      <c r="M158" s="10"/>
    </row>
    <row r="159" ht="14.25">
      <c r="M159" s="10"/>
    </row>
    <row r="160" ht="14.25">
      <c r="M160" s="10"/>
    </row>
    <row r="161" ht="14.25">
      <c r="M161" s="10"/>
    </row>
    <row r="162" ht="14.25">
      <c r="M162" s="10"/>
    </row>
    <row r="163" ht="14.25">
      <c r="M163" s="10"/>
    </row>
    <row r="164" ht="14.25">
      <c r="M164" s="10"/>
    </row>
    <row r="165" ht="14.25">
      <c r="M165" s="10"/>
    </row>
    <row r="166" ht="14.25">
      <c r="M166" s="10"/>
    </row>
    <row r="167" ht="14.25">
      <c r="M167" s="10"/>
    </row>
    <row r="168" ht="14.25">
      <c r="M168" s="10"/>
    </row>
    <row r="169" ht="14.25">
      <c r="M169" s="10"/>
    </row>
    <row r="170" ht="14.25">
      <c r="M170" s="10"/>
    </row>
    <row r="171" ht="14.25">
      <c r="M171" s="10"/>
    </row>
    <row r="172" ht="14.25">
      <c r="M172" s="10"/>
    </row>
    <row r="173" ht="14.25">
      <c r="M173" s="10"/>
    </row>
    <row r="174" ht="14.25">
      <c r="M174" s="10"/>
    </row>
    <row r="175" ht="14.25">
      <c r="M175" s="10"/>
    </row>
    <row r="176" ht="14.25">
      <c r="M176" s="10"/>
    </row>
    <row r="177" ht="14.25">
      <c r="M177" s="10"/>
    </row>
    <row r="178" ht="14.25">
      <c r="M178" s="10"/>
    </row>
    <row r="179" ht="14.25">
      <c r="M179" s="10"/>
    </row>
    <row r="180" ht="14.25">
      <c r="M180" s="10"/>
    </row>
    <row r="181" ht="14.25">
      <c r="M181" s="10"/>
    </row>
    <row r="182" ht="14.25">
      <c r="M182" s="10"/>
    </row>
    <row r="183" ht="14.25">
      <c r="M183" s="10"/>
    </row>
    <row r="184" ht="14.25">
      <c r="M184" s="10"/>
    </row>
    <row r="190" spans="2:3" ht="14.25">
      <c r="B190" s="10"/>
      <c r="C190" s="10"/>
    </row>
    <row r="191" ht="14.25">
      <c r="L191" s="5" t="s">
        <v>282</v>
      </c>
    </row>
    <row r="192" ht="14.25">
      <c r="L192" s="5" t="s">
        <v>283</v>
      </c>
    </row>
    <row r="193" spans="2:12" ht="14.25">
      <c r="B193" s="10"/>
      <c r="C193" s="10"/>
      <c r="L193" s="5" t="s">
        <v>284</v>
      </c>
    </row>
    <row r="194" spans="2:12" ht="14.25">
      <c r="B194" s="61">
        <v>1</v>
      </c>
      <c r="C194" s="61" t="s">
        <v>50</v>
      </c>
      <c r="L194" s="5" t="s">
        <v>285</v>
      </c>
    </row>
    <row r="195" spans="2:12" ht="14.25">
      <c r="B195" s="61">
        <v>2</v>
      </c>
      <c r="C195" s="61" t="s">
        <v>47</v>
      </c>
      <c r="L195" s="5" t="s">
        <v>513</v>
      </c>
    </row>
    <row r="196" ht="14.25">
      <c r="L196" s="5" t="s">
        <v>286</v>
      </c>
    </row>
    <row r="197" ht="14.25">
      <c r="L197" s="5" t="s">
        <v>287</v>
      </c>
    </row>
    <row r="198" ht="14.25">
      <c r="L198" s="5" t="s">
        <v>288</v>
      </c>
    </row>
    <row r="199" ht="14.25">
      <c r="L199" s="5" t="s">
        <v>289</v>
      </c>
    </row>
    <row r="200" ht="14.25">
      <c r="L200" s="5" t="s">
        <v>226</v>
      </c>
    </row>
    <row r="201" ht="14.25">
      <c r="L201" s="5" t="s">
        <v>290</v>
      </c>
    </row>
    <row r="202" ht="14.25">
      <c r="L202" s="5" t="s">
        <v>291</v>
      </c>
    </row>
    <row r="203" ht="14.25">
      <c r="L203" s="5" t="s">
        <v>292</v>
      </c>
    </row>
    <row r="204" ht="14.25">
      <c r="L204" s="5" t="s">
        <v>293</v>
      </c>
    </row>
    <row r="205" ht="14.25">
      <c r="L205" s="5" t="s">
        <v>294</v>
      </c>
    </row>
    <row r="206" ht="14.25">
      <c r="L206" s="5" t="s">
        <v>295</v>
      </c>
    </row>
    <row r="207" ht="14.25">
      <c r="L207" s="320" t="s">
        <v>296</v>
      </c>
    </row>
    <row r="208" ht="14.25">
      <c r="L208" s="5" t="s">
        <v>297</v>
      </c>
    </row>
    <row r="209" ht="14.25">
      <c r="L209" s="5" t="s">
        <v>301</v>
      </c>
    </row>
    <row r="272" spans="1:19" ht="15" thickBot="1">
      <c r="A272" s="24"/>
      <c r="B272" s="62"/>
      <c r="C272" s="24"/>
      <c r="D272" s="24"/>
      <c r="E272" s="24"/>
      <c r="F272" s="24"/>
      <c r="G272" s="24"/>
      <c r="H272" s="24"/>
      <c r="I272" s="24"/>
      <c r="J272" s="24"/>
      <c r="K272" s="24"/>
      <c r="M272" s="24"/>
      <c r="N272" s="24"/>
      <c r="O272" s="24"/>
      <c r="P272" s="24"/>
      <c r="Q272" s="24"/>
      <c r="R272" s="24"/>
      <c r="S272" s="24"/>
    </row>
    <row r="273" spans="1:19" ht="15" thickBot="1">
      <c r="A273" s="24"/>
      <c r="B273" s="40" t="s">
        <v>0</v>
      </c>
      <c r="C273" s="41" t="s">
        <v>4</v>
      </c>
      <c r="D273" s="41" t="s">
        <v>6</v>
      </c>
      <c r="E273" s="41"/>
      <c r="F273" s="41" t="s">
        <v>9</v>
      </c>
      <c r="G273" s="41" t="s">
        <v>10</v>
      </c>
      <c r="H273" s="42"/>
      <c r="I273" s="42" t="s">
        <v>48</v>
      </c>
      <c r="J273" s="42"/>
      <c r="K273" s="63" t="s">
        <v>15</v>
      </c>
      <c r="L273" s="39"/>
      <c r="M273" s="44" t="s">
        <v>28</v>
      </c>
      <c r="N273" s="44" t="s">
        <v>29</v>
      </c>
      <c r="O273" s="44" t="s">
        <v>30</v>
      </c>
      <c r="P273" s="43" t="s">
        <v>70</v>
      </c>
      <c r="Q273" s="41"/>
      <c r="R273" s="64" t="s">
        <v>43</v>
      </c>
      <c r="S273" s="24"/>
    </row>
    <row r="274" spans="1:19" ht="15.75" thickBot="1" thickTop="1">
      <c r="A274" s="24">
        <f>IF(C274="","",B274*10000+C274)</f>
      </c>
      <c r="B274" s="65">
        <f aca="true" t="shared" si="10" ref="B274:D275">IF(B18="","",B18)</f>
        <v>1</v>
      </c>
      <c r="C274" s="47">
        <f t="shared" si="10"/>
      </c>
      <c r="D274" s="47">
        <f t="shared" si="10"/>
      </c>
      <c r="E274" s="47" t="s">
        <v>11</v>
      </c>
      <c r="F274" s="47">
        <f>IF(F18="","",F18)</f>
      </c>
      <c r="G274" s="66">
        <f>IF(G18="","",G18)</f>
      </c>
      <c r="H274" s="47" t="s">
        <v>73</v>
      </c>
      <c r="I274" s="47" t="str">
        <f>IF(B274="","",VLOOKUP(B274,$B$194:$C$195,2))</f>
        <v>男</v>
      </c>
      <c r="J274" s="47"/>
      <c r="K274" s="67">
        <f aca="true" t="shared" si="11" ref="K274:R275">IF(K18="","",K18)</f>
      </c>
      <c r="L274" s="55" t="s">
        <v>27</v>
      </c>
      <c r="M274" s="68">
        <f t="shared" si="11"/>
      </c>
      <c r="N274" s="68">
        <f t="shared" si="11"/>
      </c>
      <c r="O274" s="68">
        <f t="shared" si="11"/>
      </c>
      <c r="P274" s="69">
        <f t="shared" si="11"/>
      </c>
      <c r="Q274" s="47"/>
      <c r="R274" s="70">
        <f t="shared" si="11"/>
      </c>
      <c r="S274" s="24"/>
    </row>
    <row r="275" spans="1:19" ht="15" thickTop="1">
      <c r="A275" s="24">
        <f aca="true" t="shared" si="12" ref="A275:A298">IF(C275="","",B275*10000+C275)</f>
      </c>
      <c r="B275" s="65">
        <f t="shared" si="10"/>
        <v>1</v>
      </c>
      <c r="C275" s="47">
        <f t="shared" si="10"/>
      </c>
      <c r="D275" s="47">
        <f t="shared" si="10"/>
      </c>
      <c r="E275" s="47" t="s">
        <v>11</v>
      </c>
      <c r="F275" s="47">
        <f>IF(F19="","",F19)</f>
      </c>
      <c r="G275" s="66">
        <f>IF(G19="","",G19)</f>
      </c>
      <c r="H275" s="47" t="s">
        <v>73</v>
      </c>
      <c r="I275" s="47" t="str">
        <f>IF(B275="","",VLOOKUP(B275,$B$194:$C$195,2))</f>
        <v>男</v>
      </c>
      <c r="J275" s="47"/>
      <c r="K275" s="67">
        <f t="shared" si="11"/>
      </c>
      <c r="L275" s="58">
        <f>IF(L18="","",L18)</f>
      </c>
      <c r="M275" s="68">
        <f t="shared" si="11"/>
      </c>
      <c r="N275" s="68">
        <f t="shared" si="11"/>
      </c>
      <c r="O275" s="68">
        <f t="shared" si="11"/>
      </c>
      <c r="P275" s="69">
        <f t="shared" si="11"/>
      </c>
      <c r="Q275" s="47"/>
      <c r="R275" s="70">
        <f t="shared" si="11"/>
      </c>
      <c r="S275" s="24"/>
    </row>
    <row r="276" spans="1:19" ht="14.25">
      <c r="A276" s="24">
        <f t="shared" si="12"/>
      </c>
      <c r="B276" s="65">
        <f aca="true" t="shared" si="13" ref="B276:D283">IF(B20="","",B20)</f>
        <v>1</v>
      </c>
      <c r="C276" s="47">
        <f t="shared" si="13"/>
      </c>
      <c r="D276" s="47">
        <f t="shared" si="13"/>
      </c>
      <c r="E276" s="47" t="s">
        <v>11</v>
      </c>
      <c r="F276" s="47">
        <f aca="true" t="shared" si="14" ref="F276:G283">IF(F20="","",F20)</f>
      </c>
      <c r="G276" s="66">
        <f t="shared" si="14"/>
      </c>
      <c r="H276" s="47" t="s">
        <v>73</v>
      </c>
      <c r="I276" s="47" t="str">
        <f>IF(B276="","",VLOOKUP(B276,$B$194:$C$195,2))</f>
        <v>男</v>
      </c>
      <c r="J276" s="47"/>
      <c r="K276" s="67">
        <f aca="true" t="shared" si="15" ref="K276:R283">IF(K20="","",K20)</f>
      </c>
      <c r="L276" s="58">
        <f>IF(L19="","",L19)</f>
      </c>
      <c r="M276" s="68">
        <f t="shared" si="15"/>
      </c>
      <c r="N276" s="68">
        <f t="shared" si="15"/>
      </c>
      <c r="O276" s="68">
        <f t="shared" si="15"/>
      </c>
      <c r="P276" s="69">
        <f t="shared" si="15"/>
      </c>
      <c r="Q276" s="47"/>
      <c r="R276" s="70">
        <f t="shared" si="15"/>
      </c>
      <c r="S276" s="24"/>
    </row>
    <row r="277" spans="1:19" ht="14.25">
      <c r="A277" s="24">
        <f t="shared" si="12"/>
      </c>
      <c r="B277" s="65">
        <f t="shared" si="13"/>
        <v>1</v>
      </c>
      <c r="C277" s="47">
        <f t="shared" si="13"/>
      </c>
      <c r="D277" s="47">
        <f t="shared" si="13"/>
      </c>
      <c r="E277" s="47" t="s">
        <v>11</v>
      </c>
      <c r="F277" s="47">
        <f t="shared" si="14"/>
      </c>
      <c r="G277" s="66">
        <f t="shared" si="14"/>
      </c>
      <c r="H277" s="47" t="s">
        <v>73</v>
      </c>
      <c r="I277" s="47" t="str">
        <f>IF(B277="","",VLOOKUP(B277,$B$194:$C$195,2))</f>
        <v>男</v>
      </c>
      <c r="J277" s="47"/>
      <c r="K277" s="67">
        <f t="shared" si="15"/>
      </c>
      <c r="L277" s="58">
        <f>IF(L20="","",L20)</f>
      </c>
      <c r="M277" s="68">
        <f t="shared" si="15"/>
      </c>
      <c r="N277" s="68">
        <f t="shared" si="15"/>
      </c>
      <c r="O277" s="68">
        <f t="shared" si="15"/>
      </c>
      <c r="P277" s="69">
        <f t="shared" si="15"/>
      </c>
      <c r="Q277" s="47"/>
      <c r="R277" s="70">
        <f t="shared" si="15"/>
      </c>
      <c r="S277" s="24"/>
    </row>
    <row r="278" spans="1:19" ht="14.25">
      <c r="A278" s="24">
        <f t="shared" si="12"/>
      </c>
      <c r="B278" s="65">
        <f t="shared" si="13"/>
        <v>1</v>
      </c>
      <c r="C278" s="47">
        <f t="shared" si="13"/>
      </c>
      <c r="D278" s="47">
        <f t="shared" si="13"/>
      </c>
      <c r="E278" s="47" t="s">
        <v>11</v>
      </c>
      <c r="F278" s="47">
        <f t="shared" si="14"/>
      </c>
      <c r="G278" s="66">
        <f t="shared" si="14"/>
      </c>
      <c r="H278" s="47" t="s">
        <v>73</v>
      </c>
      <c r="I278" s="47" t="str">
        <f aca="true" t="shared" si="16" ref="I278:I291">IF(B278="","",VLOOKUP(B278,$B$194:$C$195,2))</f>
        <v>男</v>
      </c>
      <c r="J278" s="47"/>
      <c r="K278" s="67">
        <f t="shared" si="15"/>
      </c>
      <c r="L278" s="58">
        <f>IF(L21="","",L21)</f>
      </c>
      <c r="M278" s="68">
        <f t="shared" si="15"/>
      </c>
      <c r="N278" s="68">
        <f t="shared" si="15"/>
      </c>
      <c r="O278" s="68">
        <f t="shared" si="15"/>
      </c>
      <c r="P278" s="69">
        <f t="shared" si="15"/>
      </c>
      <c r="Q278" s="47"/>
      <c r="R278" s="70">
        <f t="shared" si="15"/>
      </c>
      <c r="S278" s="24"/>
    </row>
    <row r="279" spans="1:19" ht="14.25">
      <c r="A279" s="24">
        <f t="shared" si="12"/>
      </c>
      <c r="B279" s="65">
        <f t="shared" si="13"/>
        <v>1</v>
      </c>
      <c r="C279" s="47">
        <f t="shared" si="13"/>
      </c>
      <c r="D279" s="47">
        <f t="shared" si="13"/>
      </c>
      <c r="E279" s="47" t="s">
        <v>11</v>
      </c>
      <c r="F279" s="47">
        <f t="shared" si="14"/>
      </c>
      <c r="G279" s="66">
        <f t="shared" si="14"/>
      </c>
      <c r="H279" s="47" t="s">
        <v>73</v>
      </c>
      <c r="I279" s="47" t="str">
        <f t="shared" si="16"/>
        <v>男</v>
      </c>
      <c r="J279" s="47"/>
      <c r="K279" s="67">
        <f t="shared" si="15"/>
      </c>
      <c r="L279" s="58">
        <f>IF(L22="","",L22)</f>
      </c>
      <c r="M279" s="68">
        <f t="shared" si="15"/>
      </c>
      <c r="N279" s="68">
        <f t="shared" si="15"/>
      </c>
      <c r="O279" s="68">
        <f t="shared" si="15"/>
      </c>
      <c r="P279" s="69">
        <f t="shared" si="15"/>
      </c>
      <c r="Q279" s="47"/>
      <c r="R279" s="70">
        <f t="shared" si="15"/>
      </c>
      <c r="S279" s="24"/>
    </row>
    <row r="280" spans="1:19" ht="14.25">
      <c r="A280" s="24">
        <f t="shared" si="12"/>
      </c>
      <c r="B280" s="65">
        <f t="shared" si="13"/>
        <v>1</v>
      </c>
      <c r="C280" s="47">
        <f t="shared" si="13"/>
      </c>
      <c r="D280" s="47">
        <f t="shared" si="13"/>
      </c>
      <c r="E280" s="47" t="s">
        <v>11</v>
      </c>
      <c r="F280" s="47">
        <f t="shared" si="14"/>
      </c>
      <c r="G280" s="66">
        <f t="shared" si="14"/>
      </c>
      <c r="H280" s="47" t="s">
        <v>73</v>
      </c>
      <c r="I280" s="47" t="str">
        <f t="shared" si="16"/>
        <v>男</v>
      </c>
      <c r="J280" s="47"/>
      <c r="K280" s="67">
        <f t="shared" si="15"/>
      </c>
      <c r="L280" s="58">
        <f>IF(L23="","",L23)</f>
      </c>
      <c r="M280" s="68">
        <f t="shared" si="15"/>
      </c>
      <c r="N280" s="68">
        <f t="shared" si="15"/>
      </c>
      <c r="O280" s="68">
        <f t="shared" si="15"/>
      </c>
      <c r="P280" s="69">
        <f t="shared" si="15"/>
      </c>
      <c r="Q280" s="47"/>
      <c r="R280" s="70">
        <f t="shared" si="15"/>
      </c>
      <c r="S280" s="24"/>
    </row>
    <row r="281" spans="1:19" ht="14.25">
      <c r="A281" s="24">
        <f t="shared" si="12"/>
      </c>
      <c r="B281" s="65">
        <f t="shared" si="13"/>
        <v>1</v>
      </c>
      <c r="C281" s="47">
        <f t="shared" si="13"/>
      </c>
      <c r="D281" s="47">
        <f t="shared" si="13"/>
      </c>
      <c r="E281" s="47" t="s">
        <v>11</v>
      </c>
      <c r="F281" s="47">
        <f t="shared" si="14"/>
      </c>
      <c r="G281" s="66">
        <f t="shared" si="14"/>
      </c>
      <c r="H281" s="47" t="s">
        <v>73</v>
      </c>
      <c r="I281" s="47" t="str">
        <f t="shared" si="16"/>
        <v>男</v>
      </c>
      <c r="J281" s="47"/>
      <c r="K281" s="67">
        <f t="shared" si="15"/>
      </c>
      <c r="L281" s="58">
        <f>IF(L24="","",L24)</f>
      </c>
      <c r="M281" s="68">
        <f t="shared" si="15"/>
      </c>
      <c r="N281" s="68">
        <f t="shared" si="15"/>
      </c>
      <c r="O281" s="68">
        <f t="shared" si="15"/>
      </c>
      <c r="P281" s="69">
        <f t="shared" si="15"/>
      </c>
      <c r="Q281" s="47"/>
      <c r="R281" s="70">
        <f t="shared" si="15"/>
      </c>
      <c r="S281" s="24"/>
    </row>
    <row r="282" spans="1:19" ht="14.25">
      <c r="A282" s="24">
        <f t="shared" si="12"/>
      </c>
      <c r="B282" s="65">
        <f t="shared" si="13"/>
        <v>1</v>
      </c>
      <c r="C282" s="47">
        <f t="shared" si="13"/>
      </c>
      <c r="D282" s="47">
        <f t="shared" si="13"/>
      </c>
      <c r="E282" s="47" t="s">
        <v>11</v>
      </c>
      <c r="F282" s="47">
        <f t="shared" si="14"/>
      </c>
      <c r="G282" s="66">
        <f t="shared" si="14"/>
      </c>
      <c r="H282" s="47" t="s">
        <v>73</v>
      </c>
      <c r="I282" s="47" t="str">
        <f t="shared" si="16"/>
        <v>男</v>
      </c>
      <c r="J282" s="47"/>
      <c r="K282" s="67">
        <f t="shared" si="15"/>
      </c>
      <c r="L282" s="58">
        <f>IF(L25="","",L25)</f>
      </c>
      <c r="M282" s="68">
        <f t="shared" si="15"/>
      </c>
      <c r="N282" s="68">
        <f t="shared" si="15"/>
      </c>
      <c r="O282" s="68">
        <f t="shared" si="15"/>
      </c>
      <c r="P282" s="69">
        <f t="shared" si="15"/>
      </c>
      <c r="Q282" s="47"/>
      <c r="R282" s="70">
        <f t="shared" si="15"/>
      </c>
      <c r="S282" s="24"/>
    </row>
    <row r="283" spans="1:19" ht="14.25">
      <c r="A283" s="24">
        <f t="shared" si="12"/>
      </c>
      <c r="B283" s="65">
        <f t="shared" si="13"/>
        <v>1</v>
      </c>
      <c r="C283" s="47">
        <f t="shared" si="13"/>
      </c>
      <c r="D283" s="47">
        <f t="shared" si="13"/>
      </c>
      <c r="E283" s="47" t="s">
        <v>11</v>
      </c>
      <c r="F283" s="47">
        <f t="shared" si="14"/>
      </c>
      <c r="G283" s="66">
        <f t="shared" si="14"/>
      </c>
      <c r="H283" s="47" t="s">
        <v>73</v>
      </c>
      <c r="I283" s="47" t="str">
        <f t="shared" si="16"/>
        <v>男</v>
      </c>
      <c r="J283" s="47"/>
      <c r="K283" s="67">
        <f t="shared" si="15"/>
      </c>
      <c r="L283" s="58">
        <f>IF(L26="","",L26)</f>
      </c>
      <c r="M283" s="68">
        <f t="shared" si="15"/>
      </c>
      <c r="N283" s="68">
        <f t="shared" si="15"/>
      </c>
      <c r="O283" s="68">
        <f t="shared" si="15"/>
      </c>
      <c r="P283" s="69">
        <f t="shared" si="15"/>
      </c>
      <c r="Q283" s="47"/>
      <c r="R283" s="70">
        <f t="shared" si="15"/>
      </c>
      <c r="S283" s="24"/>
    </row>
    <row r="284" spans="1:19" ht="14.25">
      <c r="A284" s="24">
        <f t="shared" si="12"/>
      </c>
      <c r="B284" s="65">
        <f>IF(B46="","",B46)</f>
        <v>2</v>
      </c>
      <c r="C284" s="47">
        <f>IF(C46="","",C46)</f>
      </c>
      <c r="D284" s="47">
        <f>IF(D46="","",D46)</f>
      </c>
      <c r="E284" s="47" t="s">
        <v>11</v>
      </c>
      <c r="F284" s="47">
        <f aca="true" t="shared" si="17" ref="F284:G293">IF(F46="","",F46)</f>
      </c>
      <c r="G284" s="66">
        <f t="shared" si="17"/>
      </c>
      <c r="H284" s="47" t="s">
        <v>73</v>
      </c>
      <c r="I284" s="47" t="str">
        <f t="shared" si="16"/>
        <v>女</v>
      </c>
      <c r="J284" s="47"/>
      <c r="K284" s="67">
        <f aca="true" t="shared" si="18" ref="K284:R292">IF(K46="","",K46)</f>
      </c>
      <c r="L284" s="58">
        <f>IF(L27="","",L27)</f>
      </c>
      <c r="M284" s="68">
        <f t="shared" si="18"/>
      </c>
      <c r="N284" s="68">
        <f t="shared" si="18"/>
      </c>
      <c r="O284" s="68">
        <f t="shared" si="18"/>
      </c>
      <c r="P284" s="69">
        <f t="shared" si="18"/>
      </c>
      <c r="Q284" s="47"/>
      <c r="R284" s="70">
        <f t="shared" si="18"/>
      </c>
      <c r="S284" s="24"/>
    </row>
    <row r="285" spans="1:19" ht="14.25">
      <c r="A285" s="24">
        <f t="shared" si="12"/>
      </c>
      <c r="B285" s="65">
        <f aca="true" t="shared" si="19" ref="B285:D293">IF(B47="","",B47)</f>
        <v>2</v>
      </c>
      <c r="C285" s="47">
        <f t="shared" si="19"/>
      </c>
      <c r="D285" s="47">
        <f t="shared" si="19"/>
      </c>
      <c r="E285" s="47" t="s">
        <v>11</v>
      </c>
      <c r="F285" s="47">
        <f t="shared" si="17"/>
      </c>
      <c r="G285" s="66">
        <f t="shared" si="17"/>
      </c>
      <c r="H285" s="47" t="s">
        <v>73</v>
      </c>
      <c r="I285" s="47" t="str">
        <f t="shared" si="16"/>
        <v>女</v>
      </c>
      <c r="J285" s="47"/>
      <c r="K285" s="67">
        <f t="shared" si="18"/>
      </c>
      <c r="L285" s="58">
        <f>IF(L46="","",L46)</f>
      </c>
      <c r="M285" s="68">
        <f t="shared" si="18"/>
      </c>
      <c r="N285" s="68">
        <f t="shared" si="18"/>
      </c>
      <c r="O285" s="68">
        <f t="shared" si="18"/>
      </c>
      <c r="P285" s="69">
        <f t="shared" si="18"/>
      </c>
      <c r="Q285" s="47"/>
      <c r="R285" s="70">
        <f t="shared" si="18"/>
      </c>
      <c r="S285" s="24"/>
    </row>
    <row r="286" spans="1:19" ht="14.25">
      <c r="A286" s="24">
        <f t="shared" si="12"/>
      </c>
      <c r="B286" s="65">
        <f t="shared" si="19"/>
        <v>2</v>
      </c>
      <c r="C286" s="47">
        <f t="shared" si="19"/>
      </c>
      <c r="D286" s="47">
        <f t="shared" si="19"/>
      </c>
      <c r="E286" s="47" t="s">
        <v>11</v>
      </c>
      <c r="F286" s="47">
        <f t="shared" si="17"/>
      </c>
      <c r="G286" s="66">
        <f t="shared" si="17"/>
      </c>
      <c r="H286" s="47" t="s">
        <v>73</v>
      </c>
      <c r="I286" s="47" t="str">
        <f t="shared" si="16"/>
        <v>女</v>
      </c>
      <c r="J286" s="47"/>
      <c r="K286" s="67">
        <f t="shared" si="18"/>
      </c>
      <c r="L286" s="58">
        <f>IF(L47="","",L47)</f>
      </c>
      <c r="M286" s="68">
        <f t="shared" si="18"/>
      </c>
      <c r="N286" s="68">
        <f t="shared" si="18"/>
      </c>
      <c r="O286" s="68">
        <f t="shared" si="18"/>
      </c>
      <c r="P286" s="69">
        <f t="shared" si="18"/>
      </c>
      <c r="Q286" s="47"/>
      <c r="R286" s="70">
        <f t="shared" si="18"/>
      </c>
      <c r="S286" s="24"/>
    </row>
    <row r="287" spans="1:19" ht="14.25">
      <c r="A287" s="24">
        <f t="shared" si="12"/>
      </c>
      <c r="B287" s="65">
        <f t="shared" si="19"/>
        <v>2</v>
      </c>
      <c r="C287" s="47">
        <f t="shared" si="19"/>
      </c>
      <c r="D287" s="47">
        <f t="shared" si="19"/>
      </c>
      <c r="E287" s="47" t="s">
        <v>11</v>
      </c>
      <c r="F287" s="47">
        <f t="shared" si="17"/>
      </c>
      <c r="G287" s="66">
        <f t="shared" si="17"/>
      </c>
      <c r="H287" s="47" t="s">
        <v>73</v>
      </c>
      <c r="I287" s="47" t="str">
        <f t="shared" si="16"/>
        <v>女</v>
      </c>
      <c r="J287" s="47"/>
      <c r="K287" s="67">
        <f t="shared" si="18"/>
      </c>
      <c r="L287" s="58">
        <f>IF(L48="","",L48)</f>
      </c>
      <c r="M287" s="68">
        <f t="shared" si="18"/>
      </c>
      <c r="N287" s="68">
        <f t="shared" si="18"/>
      </c>
      <c r="O287" s="68">
        <f t="shared" si="18"/>
      </c>
      <c r="P287" s="69">
        <f t="shared" si="18"/>
      </c>
      <c r="Q287" s="47"/>
      <c r="R287" s="70">
        <f t="shared" si="18"/>
      </c>
      <c r="S287" s="24"/>
    </row>
    <row r="288" spans="1:19" ht="14.25">
      <c r="A288" s="24">
        <f t="shared" si="12"/>
      </c>
      <c r="B288" s="65">
        <f t="shared" si="19"/>
        <v>2</v>
      </c>
      <c r="C288" s="47">
        <f t="shared" si="19"/>
      </c>
      <c r="D288" s="47">
        <f t="shared" si="19"/>
      </c>
      <c r="E288" s="47" t="s">
        <v>11</v>
      </c>
      <c r="F288" s="47">
        <f t="shared" si="17"/>
      </c>
      <c r="G288" s="66">
        <f t="shared" si="17"/>
      </c>
      <c r="H288" s="47" t="s">
        <v>73</v>
      </c>
      <c r="I288" s="47" t="str">
        <f t="shared" si="16"/>
        <v>女</v>
      </c>
      <c r="J288" s="47"/>
      <c r="K288" s="67">
        <f t="shared" si="18"/>
      </c>
      <c r="L288" s="58">
        <f>IF(L49="","",L49)</f>
      </c>
      <c r="M288" s="68">
        <f t="shared" si="18"/>
      </c>
      <c r="N288" s="68">
        <f t="shared" si="18"/>
      </c>
      <c r="O288" s="68">
        <f t="shared" si="18"/>
      </c>
      <c r="P288" s="69">
        <f t="shared" si="18"/>
      </c>
      <c r="Q288" s="47"/>
      <c r="R288" s="70">
        <f t="shared" si="18"/>
      </c>
      <c r="S288" s="24"/>
    </row>
    <row r="289" spans="1:19" ht="14.25">
      <c r="A289" s="24">
        <f t="shared" si="12"/>
      </c>
      <c r="B289" s="65">
        <f t="shared" si="19"/>
        <v>2</v>
      </c>
      <c r="C289" s="47">
        <f t="shared" si="19"/>
      </c>
      <c r="D289" s="47">
        <f t="shared" si="19"/>
      </c>
      <c r="E289" s="47" t="s">
        <v>11</v>
      </c>
      <c r="F289" s="47">
        <f t="shared" si="17"/>
      </c>
      <c r="G289" s="66">
        <f t="shared" si="17"/>
      </c>
      <c r="H289" s="47" t="s">
        <v>73</v>
      </c>
      <c r="I289" s="47" t="str">
        <f t="shared" si="16"/>
        <v>女</v>
      </c>
      <c r="J289" s="47"/>
      <c r="K289" s="67">
        <f t="shared" si="18"/>
      </c>
      <c r="L289" s="58">
        <f>IF(L50="","",L50)</f>
      </c>
      <c r="M289" s="68">
        <f t="shared" si="18"/>
      </c>
      <c r="N289" s="68">
        <f t="shared" si="18"/>
      </c>
      <c r="O289" s="68">
        <f t="shared" si="18"/>
      </c>
      <c r="P289" s="69">
        <f t="shared" si="18"/>
      </c>
      <c r="Q289" s="47"/>
      <c r="R289" s="70">
        <f t="shared" si="18"/>
      </c>
      <c r="S289" s="24"/>
    </row>
    <row r="290" spans="1:19" ht="14.25">
      <c r="A290" s="24">
        <f t="shared" si="12"/>
      </c>
      <c r="B290" s="65">
        <f t="shared" si="19"/>
        <v>2</v>
      </c>
      <c r="C290" s="47">
        <f t="shared" si="19"/>
      </c>
      <c r="D290" s="47">
        <f t="shared" si="19"/>
      </c>
      <c r="E290" s="47" t="s">
        <v>11</v>
      </c>
      <c r="F290" s="47">
        <f t="shared" si="17"/>
      </c>
      <c r="G290" s="66">
        <f t="shared" si="17"/>
      </c>
      <c r="H290" s="47" t="s">
        <v>73</v>
      </c>
      <c r="I290" s="47" t="str">
        <f t="shared" si="16"/>
        <v>女</v>
      </c>
      <c r="J290" s="47"/>
      <c r="K290" s="67">
        <f t="shared" si="18"/>
      </c>
      <c r="L290" s="58">
        <f>IF(L51="","",L51)</f>
      </c>
      <c r="M290" s="68">
        <f t="shared" si="18"/>
      </c>
      <c r="N290" s="68">
        <f t="shared" si="18"/>
      </c>
      <c r="O290" s="68">
        <f t="shared" si="18"/>
      </c>
      <c r="P290" s="69">
        <f t="shared" si="18"/>
      </c>
      <c r="Q290" s="47"/>
      <c r="R290" s="70">
        <f t="shared" si="18"/>
      </c>
      <c r="S290" s="24"/>
    </row>
    <row r="291" spans="1:19" ht="14.25">
      <c r="A291" s="24">
        <f t="shared" si="12"/>
      </c>
      <c r="B291" s="65">
        <f t="shared" si="19"/>
        <v>2</v>
      </c>
      <c r="C291" s="47">
        <f t="shared" si="19"/>
      </c>
      <c r="D291" s="47">
        <f t="shared" si="19"/>
      </c>
      <c r="E291" s="47" t="s">
        <v>11</v>
      </c>
      <c r="F291" s="47">
        <f t="shared" si="17"/>
      </c>
      <c r="G291" s="66">
        <f t="shared" si="17"/>
      </c>
      <c r="H291" s="47" t="s">
        <v>73</v>
      </c>
      <c r="I291" s="47" t="str">
        <f t="shared" si="16"/>
        <v>女</v>
      </c>
      <c r="J291" s="47"/>
      <c r="K291" s="67">
        <f t="shared" si="18"/>
      </c>
      <c r="L291" s="58">
        <f>IF(L52="","",L52)</f>
      </c>
      <c r="M291" s="68">
        <f t="shared" si="18"/>
      </c>
      <c r="N291" s="68">
        <f t="shared" si="18"/>
      </c>
      <c r="O291" s="68">
        <f t="shared" si="18"/>
      </c>
      <c r="P291" s="69">
        <f t="shared" si="18"/>
      </c>
      <c r="Q291" s="47"/>
      <c r="R291" s="70">
        <f t="shared" si="18"/>
      </c>
      <c r="S291" s="24"/>
    </row>
    <row r="292" spans="1:19" ht="14.25">
      <c r="A292" s="24">
        <f t="shared" si="12"/>
      </c>
      <c r="B292" s="65">
        <f t="shared" si="19"/>
        <v>2</v>
      </c>
      <c r="C292" s="47">
        <f t="shared" si="19"/>
      </c>
      <c r="D292" s="47">
        <f t="shared" si="19"/>
      </c>
      <c r="E292" s="47" t="s">
        <v>11</v>
      </c>
      <c r="F292" s="47">
        <f t="shared" si="17"/>
      </c>
      <c r="G292" s="66">
        <f t="shared" si="17"/>
      </c>
      <c r="H292" s="47" t="s">
        <v>73</v>
      </c>
      <c r="I292" s="47" t="str">
        <f aca="true" t="shared" si="20" ref="I292:I298">IF(B292="","",VLOOKUP(B292,$B$194:$C$195,2))</f>
        <v>女</v>
      </c>
      <c r="J292" s="47"/>
      <c r="K292" s="67">
        <f t="shared" si="18"/>
      </c>
      <c r="L292" s="58">
        <f>IF(L53="","",L53)</f>
      </c>
      <c r="M292" s="68">
        <f t="shared" si="18"/>
      </c>
      <c r="N292" s="68">
        <f t="shared" si="18"/>
      </c>
      <c r="O292" s="68">
        <f t="shared" si="18"/>
      </c>
      <c r="P292" s="69">
        <f t="shared" si="18"/>
      </c>
      <c r="Q292" s="47"/>
      <c r="R292" s="70">
        <f t="shared" si="18"/>
      </c>
      <c r="S292" s="24"/>
    </row>
    <row r="293" spans="1:19" ht="14.25">
      <c r="A293" s="24">
        <f t="shared" si="12"/>
      </c>
      <c r="B293" s="65">
        <f t="shared" si="19"/>
        <v>2</v>
      </c>
      <c r="C293" s="47">
        <f t="shared" si="19"/>
      </c>
      <c r="D293" s="47">
        <f t="shared" si="19"/>
      </c>
      <c r="E293" s="47" t="s">
        <v>11</v>
      </c>
      <c r="F293" s="47">
        <f t="shared" si="17"/>
      </c>
      <c r="G293" s="66">
        <f t="shared" si="17"/>
      </c>
      <c r="H293" s="47" t="s">
        <v>13</v>
      </c>
      <c r="I293" s="47" t="str">
        <f t="shared" si="20"/>
        <v>女</v>
      </c>
      <c r="J293" s="47"/>
      <c r="K293" s="67">
        <f aca="true" t="shared" si="21" ref="K293:R293">IF(K55="","",K55)</f>
      </c>
      <c r="L293" s="58">
        <f>IF(L54="","",L54)</f>
      </c>
      <c r="M293" s="68">
        <f t="shared" si="21"/>
      </c>
      <c r="N293" s="68">
        <f t="shared" si="21"/>
      </c>
      <c r="O293" s="68">
        <f t="shared" si="21"/>
      </c>
      <c r="P293" s="69">
        <f t="shared" si="21"/>
      </c>
      <c r="Q293" s="47"/>
      <c r="R293" s="70">
        <f t="shared" si="21"/>
      </c>
      <c r="S293" s="24"/>
    </row>
    <row r="294" spans="1:19" ht="14.25">
      <c r="A294" s="24">
        <f t="shared" si="12"/>
      </c>
      <c r="B294" s="65">
        <f>IF(B74="","",B74)</f>
      </c>
      <c r="C294" s="47">
        <f>IF(C74="","",C74)</f>
      </c>
      <c r="D294" s="47">
        <f>IF(D74="","",D74)</f>
      </c>
      <c r="E294" s="47" t="s">
        <v>11</v>
      </c>
      <c r="F294" s="47">
        <f aca="true" t="shared" si="22" ref="F294:G296">IF(F74="","",F74)</f>
      </c>
      <c r="G294" s="66">
        <f t="shared" si="22"/>
      </c>
      <c r="H294" s="47" t="s">
        <v>13</v>
      </c>
      <c r="I294" s="47">
        <f t="shared" si="20"/>
      </c>
      <c r="J294" s="47"/>
      <c r="K294" s="67">
        <f aca="true" t="shared" si="23" ref="K294:R294">IF(K74="","",K74)</f>
      </c>
      <c r="L294" s="58">
        <f>IF(L55="","",L55)</f>
      </c>
      <c r="M294" s="68">
        <f t="shared" si="23"/>
      </c>
      <c r="N294" s="68">
        <f t="shared" si="23"/>
      </c>
      <c r="O294" s="68">
        <f t="shared" si="23"/>
      </c>
      <c r="P294" s="69">
        <f t="shared" si="23"/>
      </c>
      <c r="Q294" s="47"/>
      <c r="R294" s="70">
        <f t="shared" si="23"/>
      </c>
      <c r="S294" s="24"/>
    </row>
    <row r="295" spans="1:19" ht="14.25">
      <c r="A295" s="24">
        <f t="shared" si="12"/>
      </c>
      <c r="B295" s="65">
        <f aca="true" t="shared" si="24" ref="B295:D296">IF(B75="","",B75)</f>
      </c>
      <c r="C295" s="47">
        <f t="shared" si="24"/>
      </c>
      <c r="D295" s="47">
        <f t="shared" si="24"/>
      </c>
      <c r="E295" s="47" t="s">
        <v>11</v>
      </c>
      <c r="F295" s="47">
        <f t="shared" si="22"/>
      </c>
      <c r="G295" s="66">
        <f t="shared" si="22"/>
      </c>
      <c r="H295" s="47" t="s">
        <v>13</v>
      </c>
      <c r="I295" s="47">
        <f t="shared" si="20"/>
      </c>
      <c r="J295" s="47"/>
      <c r="K295" s="67">
        <f aca="true" t="shared" si="25" ref="K295:R296">IF(K75="","",K75)</f>
      </c>
      <c r="L295" s="58">
        <f>IF(L74="","",L74)</f>
      </c>
      <c r="M295" s="68">
        <f t="shared" si="25"/>
      </c>
      <c r="N295" s="68">
        <f t="shared" si="25"/>
      </c>
      <c r="O295" s="68">
        <f t="shared" si="25"/>
      </c>
      <c r="P295" s="69">
        <f t="shared" si="25"/>
      </c>
      <c r="Q295" s="47"/>
      <c r="R295" s="70">
        <f t="shared" si="25"/>
      </c>
      <c r="S295" s="24"/>
    </row>
    <row r="296" spans="1:19" ht="14.25">
      <c r="A296" s="24">
        <f t="shared" si="12"/>
      </c>
      <c r="B296" s="65">
        <f t="shared" si="24"/>
      </c>
      <c r="C296" s="47">
        <f t="shared" si="24"/>
      </c>
      <c r="D296" s="47">
        <f t="shared" si="24"/>
      </c>
      <c r="E296" s="47" t="s">
        <v>11</v>
      </c>
      <c r="F296" s="47">
        <f t="shared" si="22"/>
      </c>
      <c r="G296" s="66">
        <f t="shared" si="22"/>
      </c>
      <c r="H296" s="47" t="s">
        <v>13</v>
      </c>
      <c r="I296" s="47">
        <f t="shared" si="20"/>
      </c>
      <c r="J296" s="47"/>
      <c r="K296" s="67">
        <f t="shared" si="25"/>
      </c>
      <c r="L296" s="58">
        <f>IF(L75="","",L75)</f>
      </c>
      <c r="M296" s="68">
        <f t="shared" si="25"/>
      </c>
      <c r="N296" s="68">
        <f t="shared" si="25"/>
      </c>
      <c r="O296" s="68">
        <f t="shared" si="25"/>
      </c>
      <c r="P296" s="69">
        <f t="shared" si="25"/>
      </c>
      <c r="Q296" s="47"/>
      <c r="R296" s="70">
        <f t="shared" si="25"/>
      </c>
      <c r="S296" s="24"/>
    </row>
    <row r="297" spans="1:19" ht="14.25">
      <c r="A297" s="24">
        <f t="shared" si="12"/>
      </c>
      <c r="B297" s="65"/>
      <c r="C297" s="47"/>
      <c r="D297" s="47"/>
      <c r="E297" s="47"/>
      <c r="F297" s="47"/>
      <c r="G297" s="47"/>
      <c r="H297" s="47"/>
      <c r="I297" s="47">
        <f t="shared" si="20"/>
      </c>
      <c r="J297" s="47"/>
      <c r="K297" s="67"/>
      <c r="L297" s="58">
        <f>IF(L76="","",L76)</f>
      </c>
      <c r="M297" s="68"/>
      <c r="N297" s="68"/>
      <c r="O297" s="68"/>
      <c r="P297" s="69"/>
      <c r="Q297" s="47"/>
      <c r="R297" s="70"/>
      <c r="S297" s="24"/>
    </row>
    <row r="298" spans="1:19" ht="15" thickBot="1">
      <c r="A298" s="24">
        <f t="shared" si="12"/>
      </c>
      <c r="B298" s="71"/>
      <c r="C298" s="50"/>
      <c r="D298" s="50"/>
      <c r="E298" s="50"/>
      <c r="F298" s="50"/>
      <c r="G298" s="50"/>
      <c r="H298" s="50"/>
      <c r="I298" s="47">
        <f t="shared" si="20"/>
      </c>
      <c r="J298" s="50"/>
      <c r="K298" s="72"/>
      <c r="L298" s="58"/>
      <c r="M298" s="73"/>
      <c r="N298" s="73"/>
      <c r="O298" s="73"/>
      <c r="P298" s="74"/>
      <c r="Q298" s="50"/>
      <c r="R298" s="75"/>
      <c r="S298" s="24"/>
    </row>
    <row r="299" spans="1:19" ht="15" thickBot="1">
      <c r="A299" s="24"/>
      <c r="B299" s="51"/>
      <c r="C299" s="51"/>
      <c r="D299" s="51"/>
      <c r="E299" s="51"/>
      <c r="F299" s="51"/>
      <c r="G299" s="51"/>
      <c r="H299" s="52"/>
      <c r="I299" s="51"/>
      <c r="J299" s="51"/>
      <c r="K299" s="53"/>
      <c r="L299" s="59"/>
      <c r="M299" s="51"/>
      <c r="N299" s="51"/>
      <c r="O299" s="51"/>
      <c r="P299" s="51"/>
      <c r="Q299" s="51"/>
      <c r="R299" s="51"/>
      <c r="S299" s="24"/>
    </row>
    <row r="300" ht="14.25">
      <c r="L300" s="53"/>
    </row>
  </sheetData>
  <sheetProtection/>
  <dataValidations count="3">
    <dataValidation type="list" allowBlank="1" showInputMessage="1" showErrorMessage="1" sqref="S18:S27 S46:S55 S74:S83 S7:S13 S35:S40 S63:S68">
      <formula1>$V$20:$V$22</formula1>
    </dataValidation>
    <dataValidation type="list" allowBlank="1" showInputMessage="1" showErrorMessage="1" sqref="L7:L11 P35:P37 P7:P11 P63:P67 N63:N67 L63:L66 N35:N37 L35:L37 N7:N11">
      <formula1>$L$194:$L$208</formula1>
    </dataValidation>
    <dataValidation type="list" allowBlank="1" showInputMessage="1" showErrorMessage="1" sqref="L18:L27 P74:P76 N74:N76 L74:L76 P46:P55 N46:N55 L46:L55 P18:P27 N18:N27">
      <formula1>$L$191:$L$209</formula1>
    </dataValidation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1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4"/>
  <sheetViews>
    <sheetView zoomScalePageLayoutView="0" workbookViewId="0" topLeftCell="B34">
      <selection activeCell="B52" sqref="B52"/>
    </sheetView>
  </sheetViews>
  <sheetFormatPr defaultColWidth="9.99609375" defaultRowHeight="14.25" customHeight="1"/>
  <cols>
    <col min="1" max="1" width="14.10546875" style="77" hidden="1" customWidth="1"/>
    <col min="2" max="2" width="7.77734375" style="77" customWidth="1"/>
    <col min="3" max="3" width="10.77734375" style="77" customWidth="1"/>
    <col min="4" max="4" width="1.77734375" style="77" customWidth="1"/>
    <col min="5" max="5" width="10.77734375" style="79" customWidth="1"/>
    <col min="6" max="6" width="1.77734375" style="77" customWidth="1"/>
    <col min="7" max="7" width="2.77734375" style="80" customWidth="1"/>
    <col min="8" max="8" width="2.77734375" style="77" customWidth="1"/>
    <col min="9" max="11" width="10.77734375" style="79" customWidth="1"/>
    <col min="12" max="12" width="21.77734375" style="77" customWidth="1"/>
    <col min="13" max="13" width="23.10546875" style="77" customWidth="1"/>
    <col min="14" max="16384" width="9.99609375" style="77" customWidth="1"/>
  </cols>
  <sheetData>
    <row r="1" ht="18" customHeight="1">
      <c r="B1" s="78"/>
    </row>
    <row r="2" ht="18" customHeight="1"/>
    <row r="3" spans="3:7" ht="21" customHeight="1">
      <c r="C3" s="317" t="str">
        <f>"第"&amp;" "&amp;'基礎データ'!E48&amp;" "&amp;"回"&amp;"   "&amp;"ジュニアオリンピック"&amp;"   "&amp;"予選会選手申込一覧表【クラブチーム用】"</f>
        <v>第  回   ジュニアオリンピック   予選会選手申込一覧表【クラブチーム用】</v>
      </c>
      <c r="D3" s="1"/>
      <c r="E3" s="3"/>
      <c r="F3" s="1"/>
      <c r="G3" s="2"/>
    </row>
    <row r="4" spans="2:12" ht="18" customHeight="1" thickBot="1">
      <c r="B4" s="81"/>
      <c r="C4" s="81"/>
      <c r="D4" s="81"/>
      <c r="E4" s="82"/>
      <c r="F4" s="81"/>
      <c r="G4" s="83"/>
      <c r="L4" s="81"/>
    </row>
    <row r="5" spans="2:13" ht="18" customHeight="1" thickBot="1">
      <c r="B5" s="84" t="s">
        <v>44</v>
      </c>
      <c r="C5" s="85">
        <f>'基礎データ'!D34</f>
        <v>0</v>
      </c>
      <c r="D5" s="81"/>
      <c r="E5" s="82"/>
      <c r="F5" s="81"/>
      <c r="G5" s="83"/>
      <c r="H5" s="81"/>
      <c r="I5" s="82"/>
      <c r="J5" s="82"/>
      <c r="K5" s="82"/>
      <c r="L5" s="319" t="s">
        <v>258</v>
      </c>
      <c r="M5" s="81"/>
    </row>
    <row r="6" spans="2:13" ht="15" customHeight="1">
      <c r="B6" s="86" t="s">
        <v>250</v>
      </c>
      <c r="C6" s="87" t="str">
        <f>"　"&amp;'基礎データ'!E30</f>
        <v>　</v>
      </c>
      <c r="D6" s="87"/>
      <c r="E6" s="88"/>
      <c r="F6" s="87"/>
      <c r="G6" s="89"/>
      <c r="H6" s="90"/>
      <c r="I6" s="91" t="s">
        <v>74</v>
      </c>
      <c r="J6" s="92" t="str">
        <f>" "&amp;'基礎データ'!E35</f>
        <v> </v>
      </c>
      <c r="K6" s="316"/>
      <c r="L6" s="389">
        <f>""&amp;'基礎データ'!E40</f>
      </c>
      <c r="M6" s="81"/>
    </row>
    <row r="7" spans="2:13" ht="18" customHeight="1" thickBot="1">
      <c r="B7" s="93" t="s">
        <v>251</v>
      </c>
      <c r="C7" s="94" t="str">
        <f>" "&amp;'基礎データ'!E31</f>
        <v> </v>
      </c>
      <c r="D7" s="95"/>
      <c r="E7" s="82"/>
      <c r="F7" s="94" t="s">
        <v>252</v>
      </c>
      <c r="G7" s="96"/>
      <c r="H7" s="97"/>
      <c r="I7" s="98" t="s">
        <v>75</v>
      </c>
      <c r="J7" s="94" t="str">
        <f>" "&amp;'基礎データ'!E36</f>
        <v> </v>
      </c>
      <c r="K7" s="82"/>
      <c r="L7" s="390"/>
      <c r="M7" s="81"/>
    </row>
    <row r="8" spans="2:12" ht="18" customHeight="1">
      <c r="B8" s="366" t="s">
        <v>42</v>
      </c>
      <c r="C8" s="99" t="str">
        <f>"〒"&amp;'基礎データ'!E32</f>
        <v>〒</v>
      </c>
      <c r="D8" s="100"/>
      <c r="E8" s="101"/>
      <c r="F8" s="102">
        <f>'基礎データ'!D34</f>
        <v>0</v>
      </c>
      <c r="G8" s="103"/>
      <c r="H8" s="104">
        <f>'基礎データ'!E34</f>
        <v>0</v>
      </c>
      <c r="I8" s="105"/>
      <c r="J8" s="101"/>
      <c r="K8" s="106"/>
      <c r="L8" s="81"/>
    </row>
    <row r="9" spans="2:12" ht="18" customHeight="1" thickBot="1">
      <c r="B9" s="93" t="s">
        <v>59</v>
      </c>
      <c r="C9" s="107">
        <f>'基礎データ'!E42</f>
        <v>0</v>
      </c>
      <c r="D9" s="95"/>
      <c r="E9" s="82"/>
      <c r="F9" s="108"/>
      <c r="G9" s="109"/>
      <c r="H9" s="110"/>
      <c r="I9" s="111" t="s">
        <v>46</v>
      </c>
      <c r="J9" s="112" t="str">
        <f>" "&amp;'基礎データ'!E43</f>
        <v> </v>
      </c>
      <c r="K9" s="113"/>
      <c r="L9" s="81"/>
    </row>
    <row r="10" spans="2:11" ht="18" customHeight="1">
      <c r="B10" s="114" t="s">
        <v>300</v>
      </c>
      <c r="C10" s="115">
        <f>'基礎データ'!E44</f>
        <v>0</v>
      </c>
      <c r="D10" s="116"/>
      <c r="E10" s="117"/>
      <c r="F10" s="118"/>
      <c r="G10" s="119"/>
      <c r="H10" s="81"/>
      <c r="I10" s="81"/>
      <c r="J10" s="81"/>
      <c r="K10" s="81"/>
    </row>
    <row r="11" spans="2:12" ht="18" customHeight="1">
      <c r="B11" s="93" t="s">
        <v>298</v>
      </c>
      <c r="C11" s="115">
        <f>'基礎データ'!E45</f>
        <v>0</v>
      </c>
      <c r="D11" s="105"/>
      <c r="E11" s="101"/>
      <c r="F11" s="118"/>
      <c r="G11" s="372" t="s">
        <v>302</v>
      </c>
      <c r="H11" s="82"/>
      <c r="I11" s="82"/>
      <c r="J11" s="82"/>
      <c r="K11" s="82"/>
      <c r="L11" s="119"/>
    </row>
    <row r="12" spans="2:12" ht="18" customHeight="1" thickBot="1">
      <c r="B12" s="120" t="s">
        <v>299</v>
      </c>
      <c r="C12" s="121">
        <f>'基礎データ'!E46</f>
        <v>0</v>
      </c>
      <c r="D12" s="122"/>
      <c r="E12" s="123"/>
      <c r="F12" s="118"/>
      <c r="G12" s="372" t="s">
        <v>305</v>
      </c>
      <c r="H12" s="82"/>
      <c r="I12" s="82"/>
      <c r="J12" s="82"/>
      <c r="K12" s="82"/>
      <c r="L12" s="119"/>
    </row>
    <row r="13" spans="2:13" ht="18" customHeight="1" thickBot="1">
      <c r="B13" s="187" t="s">
        <v>174</v>
      </c>
      <c r="C13" s="81"/>
      <c r="D13" s="81"/>
      <c r="E13" s="159"/>
      <c r="F13" s="81"/>
      <c r="G13" s="83"/>
      <c r="H13" s="81"/>
      <c r="I13" s="82"/>
      <c r="J13" s="95"/>
      <c r="K13" s="82"/>
      <c r="L13" s="160"/>
      <c r="M13" s="81"/>
    </row>
    <row r="14" spans="2:13" ht="18" customHeight="1">
      <c r="B14" s="415" t="s">
        <v>76</v>
      </c>
      <c r="C14" s="410" t="s">
        <v>58</v>
      </c>
      <c r="D14" s="124"/>
      <c r="E14" s="412" t="s">
        <v>77</v>
      </c>
      <c r="F14" s="124"/>
      <c r="G14" s="402" t="s">
        <v>55</v>
      </c>
      <c r="H14" s="405" t="s">
        <v>78</v>
      </c>
      <c r="I14" s="125" t="s">
        <v>56</v>
      </c>
      <c r="J14" s="126"/>
      <c r="K14" s="127" t="s">
        <v>57</v>
      </c>
      <c r="L14" s="183" t="s">
        <v>168</v>
      </c>
      <c r="M14" s="81"/>
    </row>
    <row r="15" spans="2:13" ht="18" customHeight="1" thickBot="1">
      <c r="B15" s="416"/>
      <c r="C15" s="400"/>
      <c r="D15" s="128"/>
      <c r="E15" s="414"/>
      <c r="F15" s="128"/>
      <c r="G15" s="404"/>
      <c r="H15" s="404"/>
      <c r="I15" s="129" t="s">
        <v>185</v>
      </c>
      <c r="J15" s="181" t="s">
        <v>186</v>
      </c>
      <c r="K15" s="182" t="s">
        <v>187</v>
      </c>
      <c r="L15" s="193" t="s">
        <v>183</v>
      </c>
      <c r="M15" s="81"/>
    </row>
    <row r="16" spans="1:13" ht="18" customHeight="1" thickTop="1">
      <c r="A16" s="77">
        <f>IF('選手入力原票'!A18="","",'選手入力原票'!A18)</f>
      </c>
      <c r="B16" s="130">
        <f aca="true" t="shared" si="0" ref="B16:B25">IF(A16="","",IF(A16&lt;20000,A16-10000,A16-20000))</f>
      </c>
      <c r="C16" s="131">
        <f>IF(A16="","",VLOOKUP(A16,'選手入力原票'!$A$18:$R$27,4))</f>
      </c>
      <c r="D16" s="132" t="s">
        <v>79</v>
      </c>
      <c r="E16" s="273">
        <f>IF(A16="","",VLOOKUP(A16,'選手入力原票'!$A$18:$R$27,11))</f>
      </c>
      <c r="F16" s="133" t="s">
        <v>80</v>
      </c>
      <c r="G16" s="134">
        <f>IF(A16="","",VLOOKUP(A16,'選手入力原票'!$A$18:$R$27,9))</f>
      </c>
      <c r="H16" s="135">
        <f>IF(A16="","",VLOOKUP(A16,'選手入力原票'!$A$18:$R$27,7))</f>
      </c>
      <c r="I16" s="262">
        <f>IF(A16="","",VLOOKUP(A16,'選手入力原票'!$A$18:$R$27,12))</f>
      </c>
      <c r="J16" s="263">
        <f>IF(A16="","",VLOOKUP(A16,'選手入力原票'!$A$18:$R$27,14))</f>
      </c>
      <c r="K16" s="264">
        <f>IF(A16="","",VLOOKUP(A16,'選手入力原票'!$A$18:$R$27,16))</f>
      </c>
      <c r="L16" s="265">
        <f>IF(A16="","",VLOOKUP(A16,'選手入力原票'!$A$18:$R$27,18))</f>
      </c>
      <c r="M16" s="81"/>
    </row>
    <row r="17" spans="1:13" ht="18" customHeight="1">
      <c r="A17" s="77">
        <f>IF('選手入力原票'!A19="","",'選手入力原票'!A19)</f>
      </c>
      <c r="B17" s="136">
        <f t="shared" si="0"/>
      </c>
      <c r="C17" s="137">
        <f>IF(A17="","",VLOOKUP(A17,'選手入力原票'!$A$18:$R$27,4))</f>
      </c>
      <c r="D17" s="138" t="s">
        <v>81</v>
      </c>
      <c r="E17" s="274">
        <f>IF(A17="","",VLOOKUP(A17,'選手入力原票'!$A$18:$R$27,11))</f>
      </c>
      <c r="F17" s="139" t="s">
        <v>82</v>
      </c>
      <c r="G17" s="140">
        <f>IF(A17="","",VLOOKUP(A17,'選手入力原票'!$A$18:$R$27,9))</f>
      </c>
      <c r="H17" s="141">
        <f>IF(A17="","",VLOOKUP(A17,'選手入力原票'!$A$18:$R$27,7))</f>
      </c>
      <c r="I17" s="266">
        <f>IF(A17="","",VLOOKUP(A17,'選手入力原票'!$A$18:$R$27,12))</f>
      </c>
      <c r="J17" s="267">
        <f>IF(A17="","",VLOOKUP(A17,'選手入力原票'!$A$18:$R$27,14))</f>
      </c>
      <c r="K17" s="268">
        <f>IF(A17="","",VLOOKUP(A17,'選手入力原票'!$A$18:$R$27,16))</f>
      </c>
      <c r="L17" s="265">
        <f>IF(A17="","",VLOOKUP(A17,'選手入力原票'!$A$18:$R$27,18))</f>
      </c>
      <c r="M17" s="81"/>
    </row>
    <row r="18" spans="1:13" ht="18" customHeight="1">
      <c r="A18" s="77">
        <f>IF('選手入力原票'!A20="","",'選手入力原票'!A20)</f>
      </c>
      <c r="B18" s="136">
        <f t="shared" si="0"/>
      </c>
      <c r="C18" s="137">
        <f>IF(A18="","",VLOOKUP(A18,'選手入力原票'!$A$18:$R$27,4))</f>
      </c>
      <c r="D18" s="138" t="s">
        <v>81</v>
      </c>
      <c r="E18" s="274">
        <f>IF(A18="","",VLOOKUP(A18,'選手入力原票'!$A$18:$R$27,11))</f>
      </c>
      <c r="F18" s="139" t="s">
        <v>82</v>
      </c>
      <c r="G18" s="140">
        <f>IF(A18="","",VLOOKUP(A18,'選手入力原票'!$A$18:$R$27,9))</f>
      </c>
      <c r="H18" s="141">
        <f>IF(A18="","",VLOOKUP(A18,'選手入力原票'!$A$18:$R$27,7))</f>
      </c>
      <c r="I18" s="266">
        <f>IF(A18="","",VLOOKUP(A18,'選手入力原票'!$A$18:$R$27,12))</f>
      </c>
      <c r="J18" s="267">
        <f>IF(A18="","",VLOOKUP(A18,'選手入力原票'!$A$18:$R$27,14))</f>
      </c>
      <c r="K18" s="268">
        <f>IF(A18="","",VLOOKUP(A18,'選手入力原票'!$A$18:$R$27,16))</f>
      </c>
      <c r="L18" s="265">
        <f>IF(A18="","",VLOOKUP(A18,'選手入力原票'!$A$18:$R$27,18))</f>
      </c>
      <c r="M18" s="81"/>
    </row>
    <row r="19" spans="1:13" ht="18" customHeight="1">
      <c r="A19" s="77">
        <f>IF('選手入力原票'!A21="","",'選手入力原票'!A21)</f>
      </c>
      <c r="B19" s="136">
        <f t="shared" si="0"/>
      </c>
      <c r="C19" s="137">
        <f>IF(A19="","",VLOOKUP(A19,'選手入力原票'!$A$18:$R$27,4))</f>
      </c>
      <c r="D19" s="138" t="s">
        <v>81</v>
      </c>
      <c r="E19" s="274">
        <f>IF(A19="","",VLOOKUP(A19,'選手入力原票'!$A$18:$R$27,11))</f>
      </c>
      <c r="F19" s="139" t="s">
        <v>82</v>
      </c>
      <c r="G19" s="140">
        <f>IF(A19="","",VLOOKUP(A19,'選手入力原票'!$A$18:$R$27,9))</f>
      </c>
      <c r="H19" s="141">
        <f>IF(A19="","",VLOOKUP(A19,'選手入力原票'!$A$18:$R$27,7))</f>
      </c>
      <c r="I19" s="266">
        <f>IF(A19="","",VLOOKUP(A19,'選手入力原票'!$A$18:$R$27,12))</f>
      </c>
      <c r="J19" s="267">
        <f>IF(A19="","",VLOOKUP(A19,'選手入力原票'!$A$18:$R$27,14))</f>
      </c>
      <c r="K19" s="268">
        <f>IF(A19="","",VLOOKUP(A19,'選手入力原票'!$A$18:$R$27,16))</f>
      </c>
      <c r="L19" s="265">
        <f>IF(A19="","",VLOOKUP(A19,'選手入力原票'!$A$18:$R$27,18))</f>
      </c>
      <c r="M19" s="81"/>
    </row>
    <row r="20" spans="1:13" ht="18" customHeight="1">
      <c r="A20" s="77">
        <f>IF('選手入力原票'!A22="","",'選手入力原票'!A22)</f>
      </c>
      <c r="B20" s="136">
        <f t="shared" si="0"/>
      </c>
      <c r="C20" s="137">
        <f>IF(A20="","",VLOOKUP(A20,'選手入力原票'!$A$18:$R$27,4))</f>
      </c>
      <c r="D20" s="138" t="s">
        <v>81</v>
      </c>
      <c r="E20" s="274">
        <f>IF(A20="","",VLOOKUP(A20,'選手入力原票'!$A$18:$R$27,11))</f>
      </c>
      <c r="F20" s="139" t="s">
        <v>82</v>
      </c>
      <c r="G20" s="140">
        <f>IF(A20="","",VLOOKUP(A20,'選手入力原票'!$A$18:$R$27,9))</f>
      </c>
      <c r="H20" s="141">
        <f>IF(A20="","",VLOOKUP(A20,'選手入力原票'!$A$18:$R$27,7))</f>
      </c>
      <c r="I20" s="266">
        <f>IF(A20="","",VLOOKUP(A20,'選手入力原票'!$A$18:$R$27,12))</f>
      </c>
      <c r="J20" s="267">
        <f>IF(A20="","",VLOOKUP(A20,'選手入力原票'!$A$18:$R$27,14))</f>
      </c>
      <c r="K20" s="268">
        <f>IF(A20="","",VLOOKUP(A20,'選手入力原票'!$A$18:$R$27,16))</f>
      </c>
      <c r="L20" s="265">
        <f>IF(A20="","",VLOOKUP(A20,'選手入力原票'!$A$18:$R$27,18))</f>
      </c>
      <c r="M20" s="81"/>
    </row>
    <row r="21" spans="1:13" ht="18" customHeight="1">
      <c r="A21" s="77">
        <f>IF('選手入力原票'!A23="","",'選手入力原票'!A23)</f>
      </c>
      <c r="B21" s="136">
        <f t="shared" si="0"/>
      </c>
      <c r="C21" s="137">
        <f>IF(A21="","",VLOOKUP(A21,'選手入力原票'!$A$18:$R$27,4))</f>
      </c>
      <c r="D21" s="138" t="s">
        <v>81</v>
      </c>
      <c r="E21" s="274">
        <f>IF(A21="","",VLOOKUP(A21,'選手入力原票'!$A$18:$R$27,11))</f>
      </c>
      <c r="F21" s="139" t="s">
        <v>82</v>
      </c>
      <c r="G21" s="140">
        <f>IF(A21="","",VLOOKUP(A21,'選手入力原票'!$A$18:$R$27,9))</f>
      </c>
      <c r="H21" s="141">
        <f>IF(A21="","",VLOOKUP(A21,'選手入力原票'!$A$18:$R$27,7))</f>
      </c>
      <c r="I21" s="266">
        <f>IF(A21="","",VLOOKUP(A21,'選手入力原票'!$A$18:$R$27,12))</f>
      </c>
      <c r="J21" s="267">
        <f>IF(A21="","",VLOOKUP(A21,'選手入力原票'!$A$18:$R$27,14))</f>
      </c>
      <c r="K21" s="268">
        <f>IF(A21="","",VLOOKUP(A21,'選手入力原票'!$A$18:$R$27,16))</f>
      </c>
      <c r="L21" s="265">
        <f>IF(A21="","",VLOOKUP(A21,'選手入力原票'!$A$18:$R$27,18))</f>
      </c>
      <c r="M21" s="81"/>
    </row>
    <row r="22" spans="1:13" ht="18" customHeight="1">
      <c r="A22" s="77">
        <f>IF('選手入力原票'!A24="","",'選手入力原票'!A24)</f>
      </c>
      <c r="B22" s="136">
        <f t="shared" si="0"/>
      </c>
      <c r="C22" s="137">
        <f>IF(A22="","",VLOOKUP(A22,'選手入力原票'!$A$18:$R$27,4))</f>
      </c>
      <c r="D22" s="138" t="s">
        <v>81</v>
      </c>
      <c r="E22" s="274">
        <f>IF(A22="","",VLOOKUP(A22,'選手入力原票'!$A$18:$R$27,11))</f>
      </c>
      <c r="F22" s="139" t="s">
        <v>82</v>
      </c>
      <c r="G22" s="140">
        <f>IF(A22="","",VLOOKUP(A22,'選手入力原票'!$A$18:$R$27,9))</f>
      </c>
      <c r="H22" s="141">
        <f>IF(A22="","",VLOOKUP(A22,'選手入力原票'!$A$18:$R$27,7))</f>
      </c>
      <c r="I22" s="266">
        <f>IF(A22="","",VLOOKUP(A22,'選手入力原票'!$A$18:$R$27,12))</f>
      </c>
      <c r="J22" s="267">
        <f>IF(A22="","",VLOOKUP(A22,'選手入力原票'!$A$18:$R$27,14))</f>
      </c>
      <c r="K22" s="268">
        <f>IF(A22="","",VLOOKUP(A22,'選手入力原票'!$A$18:$R$27,16))</f>
      </c>
      <c r="L22" s="265">
        <f>IF(A22="","",VLOOKUP(A22,'選手入力原票'!$A$18:$R$27,18))</f>
      </c>
      <c r="M22" s="81"/>
    </row>
    <row r="23" spans="1:13" ht="18" customHeight="1">
      <c r="A23" s="77">
        <f>IF('選手入力原票'!A25="","",'選手入力原票'!A25)</f>
      </c>
      <c r="B23" s="136">
        <f t="shared" si="0"/>
      </c>
      <c r="C23" s="137">
        <f>IF(A23="","",VLOOKUP(A23,'選手入力原票'!$A$18:$R$27,4))</f>
      </c>
      <c r="D23" s="138" t="s">
        <v>81</v>
      </c>
      <c r="E23" s="274">
        <f>IF(A23="","",VLOOKUP(A23,'選手入力原票'!$A$18:$R$27,11))</f>
      </c>
      <c r="F23" s="139" t="s">
        <v>82</v>
      </c>
      <c r="G23" s="140">
        <f>IF(A23="","",VLOOKUP(A23,'選手入力原票'!$A$18:$R$27,9))</f>
      </c>
      <c r="H23" s="141">
        <f>IF(A23="","",VLOOKUP(A23,'選手入力原票'!$A$18:$R$27,7))</f>
      </c>
      <c r="I23" s="266">
        <f>IF(A23="","",VLOOKUP(A23,'選手入力原票'!$A$18:$R$27,12))</f>
      </c>
      <c r="J23" s="267">
        <f>IF(A23="","",VLOOKUP(A23,'選手入力原票'!$A$18:$R$27,14))</f>
      </c>
      <c r="K23" s="268">
        <f>IF(A23="","",VLOOKUP(A23,'選手入力原票'!$A$18:$R$27,16))</f>
      </c>
      <c r="L23" s="265">
        <f>IF(A23="","",VLOOKUP(A23,'選手入力原票'!$A$18:$R$27,18))</f>
      </c>
      <c r="M23" s="81"/>
    </row>
    <row r="24" spans="1:13" ht="18" customHeight="1">
      <c r="A24" s="77">
        <f>IF('選手入力原票'!A26="","",'選手入力原票'!A26)</f>
      </c>
      <c r="B24" s="136">
        <f t="shared" si="0"/>
      </c>
      <c r="C24" s="137">
        <f>IF(A24="","",VLOOKUP(A24,'選手入力原票'!$A$18:$R$27,4))</f>
      </c>
      <c r="D24" s="138" t="s">
        <v>81</v>
      </c>
      <c r="E24" s="274">
        <f>IF(A24="","",VLOOKUP(A24,'選手入力原票'!$A$18:$R$27,11))</f>
      </c>
      <c r="F24" s="139" t="s">
        <v>82</v>
      </c>
      <c r="G24" s="140">
        <f>IF(A24="","",VLOOKUP(A24,'選手入力原票'!$A$18:$R$27,9))</f>
      </c>
      <c r="H24" s="141">
        <f>IF(A24="","",VLOOKUP(A24,'選手入力原票'!$A$18:$R$27,7))</f>
      </c>
      <c r="I24" s="266">
        <f>IF(A24="","",VLOOKUP(A24,'選手入力原票'!$A$18:$R$27,12))</f>
      </c>
      <c r="J24" s="267">
        <f>IF(A24="","",VLOOKUP(A24,'選手入力原票'!$A$18:$R$27,14))</f>
      </c>
      <c r="K24" s="268">
        <f>IF(A24="","",VLOOKUP(A24,'選手入力原票'!$A$18:$R$27,16))</f>
      </c>
      <c r="L24" s="265">
        <f>IF(A24="","",VLOOKUP(A24,'選手入力原票'!$A$18:$R$27,18))</f>
      </c>
      <c r="M24" s="81"/>
    </row>
    <row r="25" spans="1:13" ht="18" customHeight="1" thickBot="1">
      <c r="A25" s="77">
        <f>IF('選手入力原票'!A27="","",'選手入力原票'!A27)</f>
      </c>
      <c r="B25" s="142">
        <f t="shared" si="0"/>
      </c>
      <c r="C25" s="143">
        <f>IF(A25="","",VLOOKUP(A25,'選手入力原票'!$A$18:$R$27,4))</f>
      </c>
      <c r="D25" s="144" t="s">
        <v>81</v>
      </c>
      <c r="E25" s="275">
        <f>IF(A25="","",VLOOKUP(A25,'選手入力原票'!$A$18:$R$27,11))</f>
      </c>
      <c r="F25" s="145" t="s">
        <v>82</v>
      </c>
      <c r="G25" s="146">
        <f>IF(A25="","",VLOOKUP(A25,'選手入力原票'!$A$18:$R$27,9))</f>
      </c>
      <c r="H25" s="147">
        <f>IF(A25="","",VLOOKUP(A25,'選手入力原票'!$A$18:$R$27,7))</f>
      </c>
      <c r="I25" s="269">
        <f>IF(A25="","",VLOOKUP(A25,'選手入力原票'!$A$18:$R$27,12))</f>
      </c>
      <c r="J25" s="270">
        <f>IF(A25="","",VLOOKUP(A25,'選手入力原票'!$A$18:$R$27,14))</f>
      </c>
      <c r="K25" s="271">
        <f>IF(A25="","",VLOOKUP(A25,'選手入力原票'!$A$18:$R$27,16))</f>
      </c>
      <c r="L25" s="272">
        <f>IF(A25="","",VLOOKUP(A25,'選手入力原票'!$A$18:$R$27,18))</f>
      </c>
      <c r="M25" s="81"/>
    </row>
    <row r="26" spans="2:12" ht="18" customHeight="1" thickBot="1">
      <c r="B26" s="188" t="s">
        <v>176</v>
      </c>
      <c r="C26" s="81"/>
      <c r="D26" s="81"/>
      <c r="E26" s="159"/>
      <c r="F26" s="81"/>
      <c r="G26" s="148"/>
      <c r="H26" s="82"/>
      <c r="I26" s="82"/>
      <c r="J26" s="82"/>
      <c r="K26" s="82"/>
      <c r="L26" s="81"/>
    </row>
    <row r="27" spans="2:13" ht="18" customHeight="1">
      <c r="B27" s="407" t="s">
        <v>83</v>
      </c>
      <c r="C27" s="410" t="s">
        <v>58</v>
      </c>
      <c r="D27" s="124"/>
      <c r="E27" s="412" t="s">
        <v>77</v>
      </c>
      <c r="F27" s="124"/>
      <c r="G27" s="402" t="s">
        <v>55</v>
      </c>
      <c r="H27" s="405" t="s">
        <v>78</v>
      </c>
      <c r="I27" s="125" t="s">
        <v>56</v>
      </c>
      <c r="J27" s="126"/>
      <c r="K27" s="127" t="s">
        <v>57</v>
      </c>
      <c r="L27" s="184" t="s">
        <v>169</v>
      </c>
      <c r="M27" s="81"/>
    </row>
    <row r="28" spans="2:13" ht="12" customHeight="1">
      <c r="B28" s="408"/>
      <c r="C28" s="411"/>
      <c r="D28" s="81"/>
      <c r="E28" s="413"/>
      <c r="F28" s="81"/>
      <c r="G28" s="403"/>
      <c r="H28" s="406"/>
      <c r="I28" s="393" t="s">
        <v>185</v>
      </c>
      <c r="J28" s="395" t="s">
        <v>186</v>
      </c>
      <c r="K28" s="397" t="s">
        <v>187</v>
      </c>
      <c r="L28" s="391" t="s">
        <v>183</v>
      </c>
      <c r="M28" s="81"/>
    </row>
    <row r="29" spans="2:13" ht="10.5" customHeight="1" thickBot="1">
      <c r="B29" s="409"/>
      <c r="C29" s="400"/>
      <c r="D29" s="128"/>
      <c r="E29" s="414"/>
      <c r="F29" s="128"/>
      <c r="G29" s="404"/>
      <c r="H29" s="404"/>
      <c r="I29" s="394"/>
      <c r="J29" s="396"/>
      <c r="K29" s="398"/>
      <c r="L29" s="392"/>
      <c r="M29" s="81"/>
    </row>
    <row r="30" spans="1:13" ht="18" customHeight="1" thickTop="1">
      <c r="A30" s="77">
        <f>IF('選手入力原票'!A46="","",'選手入力原票'!A46)</f>
      </c>
      <c r="B30" s="338">
        <f aca="true" t="shared" si="1" ref="B30:B39">IF(A30="","",IF(A30&lt;20000,A30-10000,A30-20000))</f>
      </c>
      <c r="C30" s="339">
        <f>IF(A30="","",VLOOKUP(A30,'選手入力原票'!$A$46:$R$55,4))</f>
      </c>
      <c r="D30" s="340" t="s">
        <v>84</v>
      </c>
      <c r="E30" s="341">
        <f>IF(A30="","",VLOOKUP(A30,'選手入力原票'!$A$46:$R$55,11))</f>
      </c>
      <c r="F30" s="342" t="s">
        <v>85</v>
      </c>
      <c r="G30" s="343">
        <f>IF(A30="","",VLOOKUP(A30,'選手入力原票'!$A$46:$R$55,9))</f>
      </c>
      <c r="H30" s="344">
        <f>IF(A30="","",VLOOKUP(A30,'選手入力原票'!$A$46:$R$55,7))</f>
      </c>
      <c r="I30" s="345">
        <f>IF(A30="","",VLOOKUP(A30,'選手入力原票'!$A$46:$R$55,12))</f>
      </c>
      <c r="J30" s="346">
        <f>IF(A30="","",VLOOKUP(A30,'選手入力原票'!$A$46:$R$55,14))</f>
      </c>
      <c r="K30" s="347">
        <f>IF(A30="","",VLOOKUP(A30,'選手入力原票'!$A$46:$R$55,16))</f>
      </c>
      <c r="L30" s="348">
        <f>IF(A30="","",VLOOKUP(A30,'選手入力原票'!$A$46:$R$55,18))</f>
      </c>
      <c r="M30" s="81"/>
    </row>
    <row r="31" spans="1:13" ht="18" customHeight="1">
      <c r="A31" s="77">
        <f>IF('選手入力原票'!A47="","",'選手入力原票'!A47)</f>
      </c>
      <c r="B31" s="349">
        <f t="shared" si="1"/>
      </c>
      <c r="C31" s="350">
        <f>IF(A31="","",VLOOKUP(A31,'選手入力原票'!$A$46:$R$55,4))</f>
      </c>
      <c r="D31" s="351" t="s">
        <v>84</v>
      </c>
      <c r="E31" s="352">
        <f>IF(A31="","",VLOOKUP(A31,'選手入力原票'!$A$46:$R$55,11))</f>
      </c>
      <c r="F31" s="353" t="s">
        <v>85</v>
      </c>
      <c r="G31" s="354">
        <f>IF(A31="","",VLOOKUP(A31,'選手入力原票'!$A$46:$R$55,9))</f>
      </c>
      <c r="H31" s="355">
        <f>IF(A31="","",VLOOKUP(A31,'選手入力原票'!$A$46:$R$55,7))</f>
      </c>
      <c r="I31" s="356">
        <f>IF(A31="","",VLOOKUP(A31,'選手入力原票'!$A$46:$R$55,12))</f>
      </c>
      <c r="J31" s="267">
        <f>IF(A31="","",VLOOKUP(A31,'選手入力原票'!$A$46:$R$55,14))</f>
      </c>
      <c r="K31" s="357">
        <f>IF(A31="","",VLOOKUP(A31,'選手入力原票'!$A$46:$R$55,16))</f>
      </c>
      <c r="L31" s="348">
        <f>IF(A31="","",VLOOKUP(A31,'選手入力原票'!$A$46:$R$55,18))</f>
      </c>
      <c r="M31" s="81"/>
    </row>
    <row r="32" spans="1:13" ht="18" customHeight="1">
      <c r="A32" s="77">
        <f>IF('選手入力原票'!A48="","",'選手入力原票'!A48)</f>
      </c>
      <c r="B32" s="349">
        <f t="shared" si="1"/>
      </c>
      <c r="C32" s="350">
        <f>IF(A32="","",VLOOKUP(A32,'選手入力原票'!$A$46:$R$55,4))</f>
      </c>
      <c r="D32" s="351" t="s">
        <v>84</v>
      </c>
      <c r="E32" s="352">
        <f>IF(A32="","",VLOOKUP(A32,'選手入力原票'!$A$46:$R$55,11))</f>
      </c>
      <c r="F32" s="353" t="s">
        <v>85</v>
      </c>
      <c r="G32" s="354">
        <f>IF(A32="","",VLOOKUP(A32,'選手入力原票'!$A$46:$R$55,9))</f>
      </c>
      <c r="H32" s="355">
        <f>IF(A32="","",VLOOKUP(A32,'選手入力原票'!$A$46:$R$55,7))</f>
      </c>
      <c r="I32" s="356">
        <f>IF(A32="","",VLOOKUP(A32,'選手入力原票'!$A$46:$R$55,12))</f>
      </c>
      <c r="J32" s="267">
        <f>IF(A32="","",VLOOKUP(A32,'選手入力原票'!$A$46:$R$55,14))</f>
      </c>
      <c r="K32" s="357">
        <f>IF(A32="","",VLOOKUP(A32,'選手入力原票'!$A$46:$R$55,16))</f>
      </c>
      <c r="L32" s="348">
        <f>IF(A32="","",VLOOKUP(A32,'選手入力原票'!$A$46:$R$55,18))</f>
      </c>
      <c r="M32" s="81"/>
    </row>
    <row r="33" spans="1:13" ht="18" customHeight="1">
      <c r="A33" s="77">
        <f>IF('選手入力原票'!A49="","",'選手入力原票'!A49)</f>
      </c>
      <c r="B33" s="349">
        <f t="shared" si="1"/>
      </c>
      <c r="C33" s="350">
        <f>IF(A33="","",VLOOKUP(A33,'選手入力原票'!$A$46:$R$55,4))</f>
      </c>
      <c r="D33" s="351" t="s">
        <v>84</v>
      </c>
      <c r="E33" s="352">
        <f>IF(A33="","",VLOOKUP(A33,'選手入力原票'!$A$46:$R$55,11))</f>
      </c>
      <c r="F33" s="353" t="s">
        <v>85</v>
      </c>
      <c r="G33" s="354">
        <f>IF(A33="","",VLOOKUP(A33,'選手入力原票'!$A$46:$R$55,9))</f>
      </c>
      <c r="H33" s="355">
        <f>IF(A33="","",VLOOKUP(A33,'選手入力原票'!$A$46:$R$55,7))</f>
      </c>
      <c r="I33" s="356">
        <f>IF(A33="","",VLOOKUP(A33,'選手入力原票'!$A$46:$R$55,12))</f>
      </c>
      <c r="J33" s="267">
        <f>IF(A33="","",VLOOKUP(A33,'選手入力原票'!$A$46:$R$55,14))</f>
      </c>
      <c r="K33" s="357">
        <f>IF(A33="","",VLOOKUP(A33,'選手入力原票'!$A$46:$R$55,16))</f>
      </c>
      <c r="L33" s="348">
        <f>IF(A33="","",VLOOKUP(A33,'選手入力原票'!$A$46:$R$55,18))</f>
      </c>
      <c r="M33" s="81"/>
    </row>
    <row r="34" spans="1:13" ht="18" customHeight="1">
      <c r="A34" s="77">
        <f>IF('選手入力原票'!A50="","",'選手入力原票'!A50)</f>
      </c>
      <c r="B34" s="349">
        <f t="shared" si="1"/>
      </c>
      <c r="C34" s="350">
        <f>IF(A34="","",VLOOKUP(A34,'選手入力原票'!$A$46:$R$55,4))</f>
      </c>
      <c r="D34" s="351" t="s">
        <v>84</v>
      </c>
      <c r="E34" s="352">
        <f>IF(A34="","",VLOOKUP(A34,'選手入力原票'!$A$46:$R$55,11))</f>
      </c>
      <c r="F34" s="353" t="s">
        <v>85</v>
      </c>
      <c r="G34" s="354">
        <f>IF(A34="","",VLOOKUP(A34,'選手入力原票'!$A$46:$R$55,9))</f>
      </c>
      <c r="H34" s="355">
        <f>IF(A34="","",VLOOKUP(A34,'選手入力原票'!$A$46:$R$55,7))</f>
      </c>
      <c r="I34" s="356">
        <f>IF(A34="","",VLOOKUP(A34,'選手入力原票'!$A$46:$R$55,12))</f>
      </c>
      <c r="J34" s="267">
        <f>IF(A34="","",VLOOKUP(A34,'選手入力原票'!$A$46:$R$55,14))</f>
      </c>
      <c r="K34" s="357">
        <f>IF(A34="","",VLOOKUP(A34,'選手入力原票'!$A$46:$R$55,16))</f>
      </c>
      <c r="L34" s="348">
        <f>IF(A34="","",VLOOKUP(A34,'選手入力原票'!$A$46:$R$55,18))</f>
      </c>
      <c r="M34" s="81"/>
    </row>
    <row r="35" spans="1:13" ht="18" customHeight="1">
      <c r="A35" s="77">
        <f>IF('選手入力原票'!A51="","",'選手入力原票'!A51)</f>
      </c>
      <c r="B35" s="349">
        <f t="shared" si="1"/>
      </c>
      <c r="C35" s="350">
        <f>IF(A35="","",VLOOKUP(A35,'選手入力原票'!$A$46:$R$55,4))</f>
      </c>
      <c r="D35" s="351" t="s">
        <v>84</v>
      </c>
      <c r="E35" s="352">
        <f>IF(A35="","",VLOOKUP(A35,'選手入力原票'!$A$46:$R$55,11))</f>
      </c>
      <c r="F35" s="353" t="s">
        <v>85</v>
      </c>
      <c r="G35" s="354">
        <f>IF(A35="","",VLOOKUP(A35,'選手入力原票'!$A$46:$R$55,9))</f>
      </c>
      <c r="H35" s="355">
        <f>IF(A35="","",VLOOKUP(A35,'選手入力原票'!$A$46:$R$55,7))</f>
      </c>
      <c r="I35" s="356">
        <f>IF(A35="","",VLOOKUP(A35,'選手入力原票'!$A$46:$R$55,12))</f>
      </c>
      <c r="J35" s="267">
        <f>IF(A35="","",VLOOKUP(A35,'選手入力原票'!$A$46:$R$55,14))</f>
      </c>
      <c r="K35" s="357">
        <f>IF(A35="","",VLOOKUP(A35,'選手入力原票'!$A$46:$R$55,16))</f>
      </c>
      <c r="L35" s="348">
        <f>IF(A35="","",VLOOKUP(A35,'選手入力原票'!$A$46:$R$55,18))</f>
      </c>
      <c r="M35" s="81"/>
    </row>
    <row r="36" spans="1:13" ht="18" customHeight="1">
      <c r="A36" s="77">
        <f>IF('選手入力原票'!A52="","",'選手入力原票'!A52)</f>
      </c>
      <c r="B36" s="349">
        <f t="shared" si="1"/>
      </c>
      <c r="C36" s="350">
        <f>IF(A36="","",VLOOKUP(A36,'選手入力原票'!$A$46:$R$55,4))</f>
      </c>
      <c r="D36" s="351" t="s">
        <v>84</v>
      </c>
      <c r="E36" s="352">
        <f>IF(A36="","",VLOOKUP(A36,'選手入力原票'!$A$46:$R$55,11))</f>
      </c>
      <c r="F36" s="353" t="s">
        <v>85</v>
      </c>
      <c r="G36" s="354">
        <f>IF(A36="","",VLOOKUP(A36,'選手入力原票'!$A$46:$R$55,9))</f>
      </c>
      <c r="H36" s="355">
        <f>IF(A36="","",VLOOKUP(A36,'選手入力原票'!$A$46:$R$55,7))</f>
      </c>
      <c r="I36" s="356">
        <f>IF(A36="","",VLOOKUP(A36,'選手入力原票'!$A$46:$R$55,12))</f>
      </c>
      <c r="J36" s="267">
        <f>IF(A36="","",VLOOKUP(A36,'選手入力原票'!$A$46:$R$55,14))</f>
      </c>
      <c r="K36" s="357">
        <f>IF(A36="","",VLOOKUP(A36,'選手入力原票'!$A$46:$R$55,16))</f>
      </c>
      <c r="L36" s="348">
        <f>IF(A36="","",VLOOKUP(A36,'選手入力原票'!$A$46:$R$55,18))</f>
      </c>
      <c r="M36" s="81"/>
    </row>
    <row r="37" spans="1:13" ht="18" customHeight="1">
      <c r="A37" s="77">
        <f>IF('選手入力原票'!A53="","",'選手入力原票'!A53)</f>
      </c>
      <c r="B37" s="349">
        <f t="shared" si="1"/>
      </c>
      <c r="C37" s="350">
        <f>IF(A37="","",VLOOKUP(A37,'選手入力原票'!$A$46:$R$55,4))</f>
      </c>
      <c r="D37" s="351" t="s">
        <v>84</v>
      </c>
      <c r="E37" s="352">
        <f>IF(A37="","",VLOOKUP(A37,'選手入力原票'!$A$46:$R$55,11))</f>
      </c>
      <c r="F37" s="353" t="s">
        <v>85</v>
      </c>
      <c r="G37" s="354">
        <f>IF(A37="","",VLOOKUP(A37,'選手入力原票'!$A$46:$R$55,9))</f>
      </c>
      <c r="H37" s="355">
        <f>IF(A37="","",VLOOKUP(A37,'選手入力原票'!$A$46:$R$55,7))</f>
      </c>
      <c r="I37" s="356">
        <f>IF(A37="","",VLOOKUP(A37,'選手入力原票'!$A$46:$R$55,12))</f>
      </c>
      <c r="J37" s="267">
        <f>IF(A37="","",VLOOKUP(A37,'選手入力原票'!$A$46:$R$55,14))</f>
      </c>
      <c r="K37" s="357">
        <f>IF(A37="","",VLOOKUP(A37,'選手入力原票'!$A$46:$R$55,16))</f>
      </c>
      <c r="L37" s="348">
        <f>IF(A37="","",VLOOKUP(A37,'選手入力原票'!$A$46:$R$55,18))</f>
      </c>
      <c r="M37" s="81"/>
    </row>
    <row r="38" spans="1:13" ht="18" customHeight="1">
      <c r="A38" s="77">
        <f>IF('選手入力原票'!A54="","",'選手入力原票'!A54)</f>
      </c>
      <c r="B38" s="349">
        <f t="shared" si="1"/>
      </c>
      <c r="C38" s="350">
        <f>IF(A38="","",VLOOKUP(A38,'選手入力原票'!$A$46:$R$55,4))</f>
      </c>
      <c r="D38" s="351" t="s">
        <v>84</v>
      </c>
      <c r="E38" s="352">
        <f>IF(A38="","",VLOOKUP(A38,'選手入力原票'!$A$46:$R$55,11))</f>
      </c>
      <c r="F38" s="353" t="s">
        <v>85</v>
      </c>
      <c r="G38" s="354">
        <f>IF(A38="","",VLOOKUP(A38,'選手入力原票'!$A$46:$R$55,9))</f>
      </c>
      <c r="H38" s="355">
        <f>IF(A38="","",VLOOKUP(A38,'選手入力原票'!$A$46:$R$55,7))</f>
      </c>
      <c r="I38" s="356">
        <f>IF(A38="","",VLOOKUP(A38,'選手入力原票'!$A$46:$R$55,12))</f>
      </c>
      <c r="J38" s="267">
        <f>IF(A38="","",VLOOKUP(A38,'選手入力原票'!$A$46:$R$55,14))</f>
      </c>
      <c r="K38" s="357">
        <f>IF(A38="","",VLOOKUP(A38,'選手入力原票'!$A$46:$R$55,16))</f>
      </c>
      <c r="L38" s="348">
        <f>IF(A38="","",VLOOKUP(A38,'選手入力原票'!$A$46:$R$55,18))</f>
      </c>
      <c r="M38" s="81"/>
    </row>
    <row r="39" spans="1:13" ht="18" customHeight="1" thickBot="1">
      <c r="A39" s="77">
        <f>IF('選手入力原票'!A55="","",'選手入力原票'!A55)</f>
      </c>
      <c r="B39" s="142">
        <f t="shared" si="1"/>
      </c>
      <c r="C39" s="143">
        <f>IF(A39="","",VLOOKUP(A39,'選手入力原票'!$A$46:$R$55,4))</f>
      </c>
      <c r="D39" s="358" t="s">
        <v>84</v>
      </c>
      <c r="E39" s="359">
        <f>IF(A39="","",VLOOKUP(A39,'選手入力原票'!$A$46:$R$55,11))</f>
      </c>
      <c r="F39" s="360" t="s">
        <v>85</v>
      </c>
      <c r="G39" s="361">
        <f>IF(A39="","",VLOOKUP(A39,'選手入力原票'!$A$46:$R$55,9))</f>
      </c>
      <c r="H39" s="362">
        <f>IF(A39="","",VLOOKUP(A39,'選手入力原票'!$A$46:$R$55,7))</f>
      </c>
      <c r="I39" s="363">
        <f>IF(A39="","",VLOOKUP(A39,'選手入力原票'!$A$46:$R$55,12))</f>
      </c>
      <c r="J39" s="270">
        <f>IF(A39="","",VLOOKUP(A39,'選手入力原票'!$A$46:$R$55,14))</f>
      </c>
      <c r="K39" s="364">
        <f>IF(A39="","",VLOOKUP(A39,'選手入力原票'!$A$46:$R$55,16))</f>
      </c>
      <c r="L39" s="365">
        <f>IF(A39="","",VLOOKUP(A39,'選手入力原票'!$A$46:$R$55,18))</f>
      </c>
      <c r="M39" s="81"/>
    </row>
    <row r="40" spans="2:12" ht="18" customHeight="1" thickBot="1">
      <c r="B40" s="189" t="s">
        <v>177</v>
      </c>
      <c r="C40" s="81"/>
      <c r="D40" s="81"/>
      <c r="E40" s="82"/>
      <c r="F40" s="81"/>
      <c r="G40" s="159" t="s">
        <v>155</v>
      </c>
      <c r="H40" s="82"/>
      <c r="I40" s="82"/>
      <c r="J40" s="82"/>
      <c r="K40" s="82"/>
      <c r="L40" s="81"/>
    </row>
    <row r="41" spans="2:13" ht="18" customHeight="1">
      <c r="B41" s="407" t="s">
        <v>76</v>
      </c>
      <c r="C41" s="410" t="s">
        <v>58</v>
      </c>
      <c r="D41" s="124"/>
      <c r="E41" s="412" t="s">
        <v>77</v>
      </c>
      <c r="F41" s="124"/>
      <c r="G41" s="402" t="s">
        <v>55</v>
      </c>
      <c r="H41" s="405" t="s">
        <v>78</v>
      </c>
      <c r="I41" s="125" t="s">
        <v>56</v>
      </c>
      <c r="J41" s="126"/>
      <c r="K41" s="127" t="s">
        <v>57</v>
      </c>
      <c r="L41" s="184" t="s">
        <v>169</v>
      </c>
      <c r="M41" s="81"/>
    </row>
    <row r="42" spans="2:13" ht="12" customHeight="1">
      <c r="B42" s="408"/>
      <c r="C42" s="411"/>
      <c r="D42" s="81"/>
      <c r="E42" s="413"/>
      <c r="F42" s="81"/>
      <c r="G42" s="403"/>
      <c r="H42" s="406"/>
      <c r="I42" s="393" t="s">
        <v>185</v>
      </c>
      <c r="J42" s="395" t="s">
        <v>186</v>
      </c>
      <c r="K42" s="397" t="s">
        <v>187</v>
      </c>
      <c r="L42" s="391" t="s">
        <v>183</v>
      </c>
      <c r="M42" s="81"/>
    </row>
    <row r="43" spans="2:13" ht="10.5" customHeight="1" thickBot="1">
      <c r="B43" s="409"/>
      <c r="C43" s="400"/>
      <c r="D43" s="128"/>
      <c r="E43" s="414"/>
      <c r="F43" s="128"/>
      <c r="G43" s="404"/>
      <c r="H43" s="404"/>
      <c r="I43" s="399"/>
      <c r="J43" s="400"/>
      <c r="K43" s="401"/>
      <c r="L43" s="392"/>
      <c r="M43" s="81"/>
    </row>
    <row r="44" spans="1:13" ht="18" customHeight="1" thickTop="1">
      <c r="A44" s="77">
        <f>IF('選手入力原票'!A74="","",'選手入力原票'!A74)</f>
      </c>
      <c r="B44" s="130">
        <f>IF(A44="","",IF(A44&lt;20000,A44-10000,A44-20000))</f>
      </c>
      <c r="C44" s="131">
        <f>IF(A44="","",VLOOKUP(A44,'選手入力原票'!$A$74:$R$76,4))</f>
      </c>
      <c r="D44" s="132" t="s">
        <v>86</v>
      </c>
      <c r="E44" s="273">
        <f>IF(A44="","",VLOOKUP(A44,'選手入力原票'!$A$74:$R$76,11))</f>
      </c>
      <c r="F44" s="133" t="s">
        <v>87</v>
      </c>
      <c r="G44" s="134">
        <f>IF(A44="","",VLOOKUP(A44,'選手入力原票'!$A$74:$R$76,9))</f>
      </c>
      <c r="H44" s="135">
        <f>IF(A44="","",VLOOKUP(A44,'選手入力原票'!$A$74:$R$76,7))</f>
      </c>
      <c r="I44" s="262">
        <f>IF(A44="","",VLOOKUP(A44,'選手入力原票'!$A$74:$R$76,12))</f>
      </c>
      <c r="J44" s="276">
        <f>IF(A44="","",VLOOKUP(A44,'選手入力原票'!$A$74:$R$76,14))</f>
      </c>
      <c r="K44" s="264">
        <f>IF(A44="","",VLOOKUP(A44,'選手入力原票'!$A$74:$R$76,16))</f>
      </c>
      <c r="L44" s="279">
        <f>IF(A44="","",VLOOKUP(A44,'選手入力原票'!$A$74:$R$76,18))</f>
      </c>
      <c r="M44" s="81"/>
    </row>
    <row r="45" spans="1:13" ht="18" customHeight="1">
      <c r="A45" s="77">
        <f>IF('選手入力原票'!A75="","",'選手入力原票'!A75)</f>
      </c>
      <c r="B45" s="136">
        <f>IF(A45="","",IF(A45&lt;20000,A45-10000,A45-20000))</f>
      </c>
      <c r="C45" s="137">
        <f>IF(A45="","",VLOOKUP(A45,'選手入力原票'!$A$74:$R$76,4))</f>
      </c>
      <c r="D45" s="138" t="s">
        <v>86</v>
      </c>
      <c r="E45" s="274">
        <f>IF(A45="","",VLOOKUP(A45,'選手入力原票'!$A$74:$R$76,11))</f>
      </c>
      <c r="F45" s="139" t="s">
        <v>87</v>
      </c>
      <c r="G45" s="140">
        <f>IF(A45="","",VLOOKUP(A45,'選手入力原票'!$A$74:$R$76,9))</f>
      </c>
      <c r="H45" s="141">
        <f>IF(A45="","",VLOOKUP(A45,'選手入力原票'!$A$74:$R$76,7))</f>
      </c>
      <c r="I45" s="266">
        <f>IF(A45="","",VLOOKUP(A45,'選手入力原票'!$A$74:$R$76,12))</f>
      </c>
      <c r="J45" s="277">
        <f>IF(A45="","",VLOOKUP(A45,'選手入力原票'!$A$74:$R$76,14))</f>
      </c>
      <c r="K45" s="268">
        <f>IF(A45="","",VLOOKUP(A45,'選手入力原票'!$A$74:$R$76,16))</f>
      </c>
      <c r="L45" s="280">
        <f>IF(A45="","",VLOOKUP(A45,'選手入力原票'!$A$74:$R$76,18))</f>
      </c>
      <c r="M45" s="81"/>
    </row>
    <row r="46" spans="1:13" ht="18" customHeight="1" thickBot="1">
      <c r="A46" s="77">
        <f>IF('選手入力原票'!A76="","",'選手入力原票'!A76)</f>
      </c>
      <c r="B46" s="142">
        <f>IF(A46="","",IF(A46&lt;20000,A46-10000,A46-20000))</f>
      </c>
      <c r="C46" s="149">
        <f>IF(A46="","",VLOOKUP(A46,'選手入力原票'!$A$74:$R$76,4))</f>
      </c>
      <c r="D46" s="144" t="s">
        <v>86</v>
      </c>
      <c r="E46" s="275">
        <f>IF(A46="","",VLOOKUP(A46,'選手入力原票'!$A$74:$R$76,11))</f>
      </c>
      <c r="F46" s="145" t="s">
        <v>87</v>
      </c>
      <c r="G46" s="146">
        <f>IF(A46="","",VLOOKUP(A46,'選手入力原票'!$A$74:$R$76,9))</f>
      </c>
      <c r="H46" s="147">
        <f>IF(A46="","",VLOOKUP(A46,'選手入力原票'!$A$74:$R$76,7))</f>
      </c>
      <c r="I46" s="281">
        <f>IF(A46="","",VLOOKUP(A46,'選手入力原票'!$A$74:$R$76,12))</f>
      </c>
      <c r="J46" s="278">
        <f>IF(A46="","",VLOOKUP(A46,'選手入力原票'!$A$74:$R$76,14))</f>
      </c>
      <c r="K46" s="271">
        <f>IF(A46="","",VLOOKUP(A46,'選手入力原票'!$A$74:$R$76,16))</f>
      </c>
      <c r="L46" s="272">
        <f>IF(A46="","",VLOOKUP(A46,'選手入力原票'!$A$74:$R$76,18))</f>
      </c>
      <c r="M46" s="81"/>
    </row>
    <row r="47" spans="2:13" ht="18" customHeight="1">
      <c r="B47" s="161" t="s">
        <v>53</v>
      </c>
      <c r="C47" s="150"/>
      <c r="D47" s="150"/>
      <c r="E47" s="151"/>
      <c r="F47" s="150"/>
      <c r="G47" s="152"/>
      <c r="H47" s="150"/>
      <c r="I47" s="151"/>
      <c r="J47" s="151"/>
      <c r="K47" s="151"/>
      <c r="L47" s="150"/>
      <c r="M47" s="81"/>
    </row>
    <row r="48" spans="2:12" ht="18" customHeight="1">
      <c r="B48" s="153"/>
      <c r="C48" s="153"/>
      <c r="D48" s="153"/>
      <c r="E48" s="154"/>
      <c r="F48" s="153"/>
      <c r="G48" s="155"/>
      <c r="H48" s="153"/>
      <c r="I48" s="154"/>
      <c r="J48" s="154"/>
      <c r="K48" s="154"/>
      <c r="L48" s="173" t="s">
        <v>227</v>
      </c>
    </row>
    <row r="49" spans="2:12" ht="18" customHeight="1">
      <c r="B49" s="153"/>
      <c r="C49" s="153"/>
      <c r="D49" s="153"/>
      <c r="E49" s="154"/>
      <c r="F49" s="153"/>
      <c r="G49" s="155"/>
      <c r="H49" s="153"/>
      <c r="I49" s="154"/>
      <c r="J49" s="154"/>
      <c r="K49" s="174"/>
      <c r="L49" s="173"/>
    </row>
    <row r="50" spans="2:12" ht="18" customHeight="1">
      <c r="B50" s="153" t="s">
        <v>54</v>
      </c>
      <c r="C50" s="153"/>
      <c r="D50" s="153"/>
      <c r="E50" s="154"/>
      <c r="F50" s="153"/>
      <c r="G50" s="155"/>
      <c r="H50" s="153"/>
      <c r="I50" s="154"/>
      <c r="J50" s="154"/>
      <c r="K50" s="154"/>
      <c r="L50" s="153"/>
    </row>
    <row r="51" spans="2:12" ht="18" customHeight="1">
      <c r="B51" s="153" t="s">
        <v>507</v>
      </c>
      <c r="C51" s="153"/>
      <c r="D51" s="153"/>
      <c r="E51" s="154"/>
      <c r="F51" s="153"/>
      <c r="G51" s="155"/>
      <c r="H51" s="153"/>
      <c r="I51" s="154"/>
      <c r="J51" s="154"/>
      <c r="K51" s="154"/>
      <c r="L51" s="153"/>
    </row>
    <row r="52" spans="2:12" ht="18" customHeight="1">
      <c r="B52" s="153"/>
      <c r="C52" s="153"/>
      <c r="D52" s="153"/>
      <c r="E52" s="151"/>
      <c r="F52" s="150"/>
      <c r="G52" s="152"/>
      <c r="H52" s="150"/>
      <c r="I52" s="154"/>
      <c r="J52" s="154"/>
      <c r="K52" s="154"/>
      <c r="L52" s="153"/>
    </row>
    <row r="53" spans="2:12" ht="18" customHeight="1">
      <c r="B53" s="153"/>
      <c r="C53" s="153"/>
      <c r="D53" s="150"/>
      <c r="E53" s="151"/>
      <c r="F53" s="151"/>
      <c r="G53" s="132"/>
      <c r="H53" s="150"/>
      <c r="I53" s="156">
        <f>'基礎データ'!E31</f>
        <v>0</v>
      </c>
      <c r="J53" s="310" t="s">
        <v>253</v>
      </c>
      <c r="K53" s="157" t="str">
        <f>'基礎データ'!E38&amp;"　　　　　印"</f>
        <v>　　　　　印</v>
      </c>
      <c r="L53" s="158"/>
    </row>
    <row r="54" spans="5:11" ht="14.25" customHeight="1">
      <c r="E54" s="82"/>
      <c r="F54" s="81"/>
      <c r="G54" s="83"/>
      <c r="H54" s="81"/>
      <c r="I54" s="82"/>
      <c r="J54" s="82"/>
      <c r="K54" s="82"/>
    </row>
  </sheetData>
  <sheetProtection/>
  <mergeCells count="24">
    <mergeCell ref="B41:B43"/>
    <mergeCell ref="C41:C43"/>
    <mergeCell ref="E41:E43"/>
    <mergeCell ref="B14:B15"/>
    <mergeCell ref="C14:C15"/>
    <mergeCell ref="E14:E15"/>
    <mergeCell ref="B27:B29"/>
    <mergeCell ref="C27:C29"/>
    <mergeCell ref="E27:E29"/>
    <mergeCell ref="G41:G43"/>
    <mergeCell ref="H41:H43"/>
    <mergeCell ref="G14:G15"/>
    <mergeCell ref="H14:H15"/>
    <mergeCell ref="G27:G29"/>
    <mergeCell ref="H27:H29"/>
    <mergeCell ref="L6:L7"/>
    <mergeCell ref="L28:L29"/>
    <mergeCell ref="L42:L43"/>
    <mergeCell ref="I28:I29"/>
    <mergeCell ref="J28:J29"/>
    <mergeCell ref="K28:K29"/>
    <mergeCell ref="I42:I43"/>
    <mergeCell ref="J42:J43"/>
    <mergeCell ref="K42:K43"/>
  </mergeCells>
  <printOptions/>
  <pageMargins left="0.5905511811023623" right="0.5905511811023623" top="0.984251968503937" bottom="0.5905511811023623" header="0.6692913385826772" footer="0.31496062992125984"/>
  <pageSetup fitToHeight="1" fitToWidth="1" horizontalDpi="360" verticalDpi="360" orientation="portrait" paperSize="9" scale="77" r:id="rId1"/>
  <headerFooter alignWithMargins="0">
    <oddHeader>&amp;R&amp;"ＭＳ Ｐゴシック,標準"注）Ａ４サイズで提出する。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B20" sqref="B20"/>
    </sheetView>
  </sheetViews>
  <sheetFormatPr defaultColWidth="8.88671875" defaultRowHeight="15"/>
  <sheetData>
    <row r="2" ht="18.75">
      <c r="A2" s="321" t="s">
        <v>506</v>
      </c>
    </row>
    <row r="8" ht="24">
      <c r="B8" s="322" t="s">
        <v>260</v>
      </c>
    </row>
    <row r="9" ht="15">
      <c r="B9" s="323"/>
    </row>
    <row r="10" ht="15">
      <c r="B10" s="323"/>
    </row>
    <row r="12" ht="15">
      <c r="B12" s="324" t="s">
        <v>261</v>
      </c>
    </row>
    <row r="13" ht="15">
      <c r="B13" s="324" t="s">
        <v>262</v>
      </c>
    </row>
    <row r="19" ht="15">
      <c r="B19" s="324" t="s">
        <v>512</v>
      </c>
    </row>
    <row r="22" spans="6:8" ht="15.75">
      <c r="F22" s="332"/>
      <c r="H22" s="331" t="s">
        <v>276</v>
      </c>
    </row>
    <row r="25" spans="3:10" ht="15">
      <c r="C25" s="325"/>
      <c r="D25" s="325"/>
      <c r="E25" s="325"/>
      <c r="F25" s="325"/>
      <c r="G25" s="325"/>
      <c r="H25" s="325"/>
      <c r="I25" s="325"/>
      <c r="J25" s="325"/>
    </row>
    <row r="26" spans="2:11" ht="20.25">
      <c r="B26" s="325"/>
      <c r="C26" s="326" t="s">
        <v>263</v>
      </c>
      <c r="D26" s="327"/>
      <c r="E26" s="327"/>
      <c r="F26" s="327"/>
      <c r="G26" s="327"/>
      <c r="H26" s="336" t="s">
        <v>277</v>
      </c>
      <c r="I26" s="327"/>
      <c r="J26" s="325"/>
      <c r="K26" s="325"/>
    </row>
    <row r="27" spans="3:8" ht="15">
      <c r="C27" s="328"/>
      <c r="D27" s="325"/>
      <c r="E27" s="325"/>
      <c r="F27" s="325"/>
      <c r="G27" s="325"/>
      <c r="H27" s="325"/>
    </row>
    <row r="28" spans="3:8" ht="17.25">
      <c r="C28" s="329" t="s">
        <v>268</v>
      </c>
      <c r="D28" s="327"/>
      <c r="E28" s="327"/>
      <c r="F28" s="327"/>
      <c r="G28" s="327"/>
      <c r="H28" s="327"/>
    </row>
    <row r="29" spans="3:8" ht="15">
      <c r="C29" s="328"/>
      <c r="D29" s="325"/>
      <c r="E29" s="325"/>
      <c r="F29" s="325"/>
      <c r="G29" s="325"/>
      <c r="H29" s="325"/>
    </row>
    <row r="30" ht="15">
      <c r="C30" s="323"/>
    </row>
    <row r="31" spans="3:8" ht="15">
      <c r="C31" s="325"/>
      <c r="D31" s="325"/>
      <c r="E31" s="325"/>
      <c r="F31" s="325"/>
      <c r="G31" s="325"/>
      <c r="H31" s="325"/>
    </row>
    <row r="32" spans="2:9" ht="17.25">
      <c r="B32" s="325"/>
      <c r="C32" s="329" t="s">
        <v>264</v>
      </c>
      <c r="D32" s="327"/>
      <c r="E32" s="327"/>
      <c r="F32" s="327"/>
      <c r="G32" s="327"/>
      <c r="H32" s="327"/>
      <c r="I32" s="325"/>
    </row>
    <row r="33" spans="3:8" ht="15">
      <c r="C33" s="328"/>
      <c r="D33" s="325"/>
      <c r="E33" s="325"/>
      <c r="F33" s="325"/>
      <c r="G33" s="325"/>
      <c r="H33" s="325"/>
    </row>
    <row r="34" ht="15">
      <c r="C34" s="323"/>
    </row>
    <row r="35" spans="3:8" ht="15">
      <c r="C35" s="325"/>
      <c r="D35" s="325"/>
      <c r="E35" s="325"/>
      <c r="F35" s="325"/>
      <c r="G35" s="325"/>
      <c r="H35" s="325"/>
    </row>
    <row r="36" spans="2:9" ht="17.25">
      <c r="B36" s="325"/>
      <c r="C36" s="329" t="s">
        <v>265</v>
      </c>
      <c r="D36" s="327"/>
      <c r="E36" s="327"/>
      <c r="F36" s="327"/>
      <c r="G36" s="327"/>
      <c r="H36" s="327"/>
      <c r="I36" s="325"/>
    </row>
    <row r="37" spans="3:8" ht="15">
      <c r="C37" s="325"/>
      <c r="D37" s="325"/>
      <c r="E37" s="325"/>
      <c r="F37" s="325"/>
      <c r="G37" s="325"/>
      <c r="H37" s="325"/>
    </row>
    <row r="42" spans="2:9" ht="15">
      <c r="B42" s="325"/>
      <c r="C42" s="325"/>
      <c r="D42" s="325"/>
      <c r="E42" s="325"/>
      <c r="F42" s="325"/>
      <c r="G42" s="325"/>
      <c r="H42" s="325"/>
      <c r="I42" s="325"/>
    </row>
    <row r="43" spans="1:10" ht="18">
      <c r="A43" s="325"/>
      <c r="B43" s="329" t="s">
        <v>266</v>
      </c>
      <c r="C43" s="327"/>
      <c r="D43" s="327"/>
      <c r="E43" s="327"/>
      <c r="F43" s="327"/>
      <c r="G43" s="327"/>
      <c r="H43" s="327"/>
      <c r="I43" s="327"/>
      <c r="J43" s="325"/>
    </row>
    <row r="44" spans="2:9" ht="15">
      <c r="B44" s="328"/>
      <c r="C44" s="325"/>
      <c r="D44" s="325"/>
      <c r="E44" s="325"/>
      <c r="F44" s="325"/>
      <c r="G44" s="325"/>
      <c r="H44" s="325"/>
      <c r="I44" s="325"/>
    </row>
    <row r="45" ht="15">
      <c r="B45" s="323"/>
    </row>
    <row r="46" ht="15">
      <c r="B46" s="323"/>
    </row>
    <row r="47" spans="2:9" ht="15">
      <c r="B47" s="325"/>
      <c r="C47" s="325"/>
      <c r="D47" s="325"/>
      <c r="E47" s="325"/>
      <c r="F47" s="325"/>
      <c r="G47" s="325"/>
      <c r="H47" s="325"/>
      <c r="I47" s="325"/>
    </row>
    <row r="48" spans="1:10" ht="18">
      <c r="A48" s="325"/>
      <c r="B48" s="330" t="s">
        <v>267</v>
      </c>
      <c r="C48" s="327"/>
      <c r="D48" s="327"/>
      <c r="E48" s="327"/>
      <c r="F48" s="327"/>
      <c r="G48" s="327"/>
      <c r="H48" s="327"/>
      <c r="I48" s="327"/>
      <c r="J48" s="325"/>
    </row>
    <row r="49" spans="2:9" ht="15">
      <c r="B49" s="325"/>
      <c r="C49" s="325"/>
      <c r="D49" s="325"/>
      <c r="E49" s="325"/>
      <c r="F49" s="325"/>
      <c r="G49" s="325"/>
      <c r="H49" s="325"/>
      <c r="I49" s="325"/>
    </row>
  </sheetData>
  <sheetProtection/>
  <printOptions/>
  <pageMargins left="0.75" right="0.75" top="1" bottom="1" header="0.512" footer="0.51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Y38"/>
  <sheetViews>
    <sheetView zoomScalePageLayoutView="0" workbookViewId="0" topLeftCell="A1">
      <selection activeCell="A1" sqref="A1"/>
    </sheetView>
  </sheetViews>
  <sheetFormatPr defaultColWidth="10.6640625" defaultRowHeight="15"/>
  <cols>
    <col min="1" max="1" width="4.6640625" style="24" customWidth="1"/>
    <col min="2" max="2" width="6.6640625" style="24" customWidth="1"/>
    <col min="3" max="3" width="14.6640625" style="24" customWidth="1"/>
    <col min="4" max="4" width="3.6640625" style="24" customWidth="1"/>
    <col min="5" max="5" width="2.6640625" style="24" customWidth="1"/>
    <col min="6" max="6" width="6.6640625" style="24" customWidth="1"/>
    <col min="7" max="7" width="2.6640625" style="24" customWidth="1"/>
    <col min="8" max="8" width="5.6640625" style="206" customWidth="1"/>
    <col min="9" max="9" width="3.6640625" style="24" customWidth="1"/>
    <col min="10" max="10" width="5.77734375" style="211" customWidth="1"/>
    <col min="11" max="11" width="14.6640625" style="24" customWidth="1"/>
    <col min="12" max="12" width="3.6640625" style="24" customWidth="1"/>
    <col min="13" max="13" width="8.6640625" style="24" customWidth="1"/>
    <col min="14" max="14" width="3.6640625" style="211" customWidth="1"/>
    <col min="15" max="15" width="2.6640625" style="24" customWidth="1"/>
    <col min="16" max="16" width="4.6640625" style="24" customWidth="1"/>
    <col min="17" max="17" width="6.6640625" style="24" customWidth="1"/>
    <col min="18" max="23" width="10.6640625" style="24" customWidth="1"/>
    <col min="24" max="24" width="4.6640625" style="24" customWidth="1"/>
    <col min="25" max="25" width="21.6640625" style="24" customWidth="1"/>
    <col min="26" max="16384" width="10.6640625" style="24" customWidth="1"/>
  </cols>
  <sheetData>
    <row r="1" spans="2:25" s="5" customFormat="1" ht="14.25">
      <c r="B1" s="23" t="s">
        <v>154</v>
      </c>
      <c r="C1" s="24"/>
      <c r="D1" s="24"/>
      <c r="E1" s="24"/>
      <c r="F1" s="24"/>
      <c r="G1" s="24"/>
      <c r="H1" s="206"/>
      <c r="I1" s="24"/>
      <c r="J1" s="211"/>
      <c r="K1" s="24"/>
      <c r="L1" s="24"/>
      <c r="M1" s="24" t="s">
        <v>88</v>
      </c>
      <c r="N1" s="211" t="s">
        <v>89</v>
      </c>
      <c r="O1" s="24" t="s">
        <v>90</v>
      </c>
      <c r="P1" s="24"/>
      <c r="Q1" s="24" t="s">
        <v>91</v>
      </c>
      <c r="R1" s="24"/>
      <c r="S1" s="24"/>
      <c r="T1" s="24"/>
      <c r="U1" s="24"/>
      <c r="V1" s="24"/>
      <c r="W1" s="24"/>
      <c r="X1" s="24"/>
      <c r="Y1" s="24"/>
    </row>
    <row r="3" spans="1:25" s="5" customFormat="1" ht="14.25">
      <c r="A3" s="162" t="s">
        <v>92</v>
      </c>
      <c r="B3" s="162" t="s">
        <v>93</v>
      </c>
      <c r="C3" s="162" t="s">
        <v>94</v>
      </c>
      <c r="D3" s="162" t="s">
        <v>95</v>
      </c>
      <c r="E3" s="162" t="s">
        <v>96</v>
      </c>
      <c r="F3" s="162" t="s">
        <v>97</v>
      </c>
      <c r="G3" s="162" t="s">
        <v>98</v>
      </c>
      <c r="H3" s="207" t="s">
        <v>99</v>
      </c>
      <c r="I3" s="162" t="s">
        <v>100</v>
      </c>
      <c r="J3" s="212" t="s">
        <v>101</v>
      </c>
      <c r="K3" s="162" t="s">
        <v>102</v>
      </c>
      <c r="L3" s="162" t="s">
        <v>103</v>
      </c>
      <c r="M3" s="162" t="s">
        <v>104</v>
      </c>
      <c r="N3" s="212" t="s">
        <v>105</v>
      </c>
      <c r="O3" s="162" t="s">
        <v>106</v>
      </c>
      <c r="P3" s="162" t="s">
        <v>107</v>
      </c>
      <c r="Q3" s="162" t="s">
        <v>108</v>
      </c>
      <c r="R3" s="162" t="s">
        <v>109</v>
      </c>
      <c r="S3" s="162" t="s">
        <v>110</v>
      </c>
      <c r="T3" s="163"/>
      <c r="U3" s="24"/>
      <c r="V3" s="24"/>
      <c r="W3" s="24"/>
      <c r="X3" s="24"/>
      <c r="Y3" s="24"/>
    </row>
    <row r="4" spans="1:25" s="5" customFormat="1" ht="15" thickBot="1">
      <c r="A4" s="163"/>
      <c r="B4" s="163"/>
      <c r="C4" s="163"/>
      <c r="D4" s="163"/>
      <c r="E4" s="163"/>
      <c r="F4" s="163"/>
      <c r="G4" s="163"/>
      <c r="H4" s="208"/>
      <c r="I4" s="163"/>
      <c r="J4" s="213"/>
      <c r="K4" s="163"/>
      <c r="L4" s="163"/>
      <c r="M4" s="163"/>
      <c r="N4" s="213"/>
      <c r="O4" s="163"/>
      <c r="P4" s="163"/>
      <c r="Q4" s="163"/>
      <c r="R4" s="163"/>
      <c r="S4" s="163"/>
      <c r="T4" s="163"/>
      <c r="U4" s="24"/>
      <c r="V4" s="24"/>
      <c r="W4" s="24"/>
      <c r="X4" s="24"/>
      <c r="Y4" s="24"/>
    </row>
    <row r="5" spans="1:25" s="5" customFormat="1" ht="14.25">
      <c r="A5" s="164" t="s">
        <v>0</v>
      </c>
      <c r="B5" s="165" t="s">
        <v>3</v>
      </c>
      <c r="C5" s="166" t="s">
        <v>5</v>
      </c>
      <c r="D5" s="165" t="s">
        <v>7</v>
      </c>
      <c r="E5" s="167"/>
      <c r="F5" s="167"/>
      <c r="G5" s="167"/>
      <c r="H5" s="209" t="s">
        <v>12</v>
      </c>
      <c r="I5" s="167"/>
      <c r="J5" s="216" t="s">
        <v>14</v>
      </c>
      <c r="K5" s="166" t="s">
        <v>16</v>
      </c>
      <c r="L5" s="167"/>
      <c r="M5" s="166" t="s">
        <v>111</v>
      </c>
      <c r="N5" s="214" t="s">
        <v>112</v>
      </c>
      <c r="O5" s="167"/>
      <c r="P5" s="165" t="s">
        <v>191</v>
      </c>
      <c r="Q5" s="167"/>
      <c r="R5" s="166" t="s">
        <v>17</v>
      </c>
      <c r="S5" s="166" t="s">
        <v>18</v>
      </c>
      <c r="T5" s="163"/>
      <c r="U5" s="24" t="s">
        <v>113</v>
      </c>
      <c r="V5" s="24"/>
      <c r="W5" s="24"/>
      <c r="X5" s="24"/>
      <c r="Y5" s="24"/>
    </row>
    <row r="6" spans="1:25" s="5" customFormat="1" ht="14.25">
      <c r="A6" s="168"/>
      <c r="B6" s="163"/>
      <c r="C6" s="163"/>
      <c r="D6" s="169" t="s">
        <v>114</v>
      </c>
      <c r="E6" s="163"/>
      <c r="F6" s="169" t="s">
        <v>115</v>
      </c>
      <c r="G6" s="170" t="s">
        <v>116</v>
      </c>
      <c r="H6" s="210" t="s">
        <v>116</v>
      </c>
      <c r="I6" s="170" t="s">
        <v>116</v>
      </c>
      <c r="J6" s="215"/>
      <c r="K6" s="163"/>
      <c r="L6" s="163"/>
      <c r="M6" s="163"/>
      <c r="N6" s="213"/>
      <c r="O6" s="163"/>
      <c r="P6" s="163"/>
      <c r="Q6" s="163"/>
      <c r="R6" s="163"/>
      <c r="S6" s="163"/>
      <c r="T6" s="163"/>
      <c r="U6" s="24"/>
      <c r="V6" s="24"/>
      <c r="W6" s="24"/>
      <c r="X6" s="24"/>
      <c r="Y6" s="24"/>
    </row>
    <row r="7" spans="1:25" s="5" customFormat="1" ht="14.25">
      <c r="A7" s="171" t="s">
        <v>1</v>
      </c>
      <c r="B7" s="170">
        <v>1</v>
      </c>
      <c r="C7" s="170" t="s">
        <v>117</v>
      </c>
      <c r="D7" s="163"/>
      <c r="E7" s="170" t="s">
        <v>8</v>
      </c>
      <c r="F7" s="172">
        <v>11.25</v>
      </c>
      <c r="G7" s="170" t="s">
        <v>11</v>
      </c>
      <c r="H7" s="210">
        <v>1.6</v>
      </c>
      <c r="I7" s="170" t="s">
        <v>13</v>
      </c>
      <c r="J7" s="215">
        <v>101</v>
      </c>
      <c r="K7" s="170" t="s">
        <v>118</v>
      </c>
      <c r="L7" s="170" t="s">
        <v>11</v>
      </c>
      <c r="M7" s="170" t="s">
        <v>119</v>
      </c>
      <c r="N7" s="215">
        <v>3</v>
      </c>
      <c r="O7" s="170" t="s">
        <v>13</v>
      </c>
      <c r="P7" s="170"/>
      <c r="Q7" s="170"/>
      <c r="R7" s="170"/>
      <c r="S7" s="162"/>
      <c r="T7" s="170"/>
      <c r="U7" s="24"/>
      <c r="V7" s="24"/>
      <c r="W7" s="24"/>
      <c r="X7" s="24"/>
      <c r="Y7" s="24"/>
    </row>
    <row r="8" spans="1:25" s="5" customFormat="1" ht="14.25">
      <c r="A8" s="171" t="s">
        <v>1</v>
      </c>
      <c r="B8" s="170">
        <v>2</v>
      </c>
      <c r="C8" s="170" t="s">
        <v>120</v>
      </c>
      <c r="D8" s="169" t="s">
        <v>159</v>
      </c>
      <c r="E8" s="170" t="s">
        <v>206</v>
      </c>
      <c r="F8" s="210">
        <v>23</v>
      </c>
      <c r="G8" s="170" t="s">
        <v>11</v>
      </c>
      <c r="H8" s="210">
        <v>2.5</v>
      </c>
      <c r="I8" s="170" t="s">
        <v>13</v>
      </c>
      <c r="J8" s="215">
        <v>101</v>
      </c>
      <c r="K8" s="170" t="s">
        <v>118</v>
      </c>
      <c r="L8" s="170" t="s">
        <v>11</v>
      </c>
      <c r="M8" s="170" t="s">
        <v>119</v>
      </c>
      <c r="N8" s="215">
        <v>3</v>
      </c>
      <c r="O8" s="170" t="s">
        <v>13</v>
      </c>
      <c r="P8" s="170"/>
      <c r="Q8" s="170"/>
      <c r="R8" s="170"/>
      <c r="S8" s="162"/>
      <c r="T8" s="163"/>
      <c r="U8" s="24"/>
      <c r="V8" s="24"/>
      <c r="W8" s="24"/>
      <c r="X8" s="24"/>
      <c r="Y8" s="24"/>
    </row>
    <row r="9" spans="1:25" s="5" customFormat="1" ht="14.25">
      <c r="A9" s="171" t="s">
        <v>1</v>
      </c>
      <c r="B9" s="170">
        <v>3</v>
      </c>
      <c r="C9" s="170" t="s">
        <v>121</v>
      </c>
      <c r="D9" s="163"/>
      <c r="E9" s="170" t="s">
        <v>206</v>
      </c>
      <c r="F9" s="210">
        <v>53</v>
      </c>
      <c r="G9" s="170" t="s">
        <v>11</v>
      </c>
      <c r="H9" s="210"/>
      <c r="I9" s="170" t="s">
        <v>13</v>
      </c>
      <c r="J9" s="215">
        <v>234</v>
      </c>
      <c r="K9" s="170" t="s">
        <v>122</v>
      </c>
      <c r="L9" s="170" t="s">
        <v>11</v>
      </c>
      <c r="M9" s="170" t="s">
        <v>123</v>
      </c>
      <c r="N9" s="215">
        <v>3</v>
      </c>
      <c r="O9" s="170" t="s">
        <v>13</v>
      </c>
      <c r="P9" s="170"/>
      <c r="Q9" s="170"/>
      <c r="R9" s="170"/>
      <c r="S9" s="162"/>
      <c r="T9" s="163"/>
      <c r="U9" s="24"/>
      <c r="V9" s="24"/>
      <c r="W9" s="24"/>
      <c r="X9" s="24"/>
      <c r="Y9" s="24"/>
    </row>
    <row r="10" spans="1:25" s="5" customFormat="1" ht="14.25">
      <c r="A10" s="171" t="s">
        <v>1</v>
      </c>
      <c r="B10" s="170">
        <v>4</v>
      </c>
      <c r="C10" s="170" t="s">
        <v>124</v>
      </c>
      <c r="D10" s="170">
        <v>2</v>
      </c>
      <c r="E10" s="170" t="s">
        <v>8</v>
      </c>
      <c r="F10" s="205">
        <v>4.5</v>
      </c>
      <c r="G10" s="170" t="s">
        <v>11</v>
      </c>
      <c r="H10" s="210"/>
      <c r="I10" s="170" t="s">
        <v>13</v>
      </c>
      <c r="J10" s="215">
        <v>156</v>
      </c>
      <c r="K10" s="170" t="s">
        <v>125</v>
      </c>
      <c r="L10" s="170" t="s">
        <v>11</v>
      </c>
      <c r="M10" s="170" t="s">
        <v>126</v>
      </c>
      <c r="N10" s="215">
        <v>3</v>
      </c>
      <c r="O10" s="170" t="s">
        <v>13</v>
      </c>
      <c r="P10" s="170"/>
      <c r="Q10" s="170"/>
      <c r="R10" s="170"/>
      <c r="S10" s="162"/>
      <c r="T10" s="163"/>
      <c r="U10" s="24"/>
      <c r="V10" s="24"/>
      <c r="W10" s="24"/>
      <c r="X10" s="24"/>
      <c r="Y10" s="24"/>
    </row>
    <row r="11" spans="1:25" s="5" customFormat="1" ht="14.25">
      <c r="A11" s="171" t="s">
        <v>1</v>
      </c>
      <c r="B11" s="170">
        <v>5</v>
      </c>
      <c r="C11" s="170" t="s">
        <v>161</v>
      </c>
      <c r="D11" s="170">
        <v>4</v>
      </c>
      <c r="E11" s="170" t="s">
        <v>8</v>
      </c>
      <c r="F11" s="210">
        <v>27.2</v>
      </c>
      <c r="G11" s="170" t="s">
        <v>11</v>
      </c>
      <c r="H11" s="210"/>
      <c r="I11" s="170" t="s">
        <v>13</v>
      </c>
      <c r="J11" s="215">
        <v>2</v>
      </c>
      <c r="K11" s="170" t="s">
        <v>127</v>
      </c>
      <c r="L11" s="170" t="s">
        <v>11</v>
      </c>
      <c r="M11" s="170" t="s">
        <v>128</v>
      </c>
      <c r="N11" s="215">
        <v>1</v>
      </c>
      <c r="O11" s="170" t="s">
        <v>13</v>
      </c>
      <c r="P11" s="170"/>
      <c r="Q11" s="170"/>
      <c r="R11" s="170"/>
      <c r="S11" s="162"/>
      <c r="T11" s="163"/>
      <c r="U11" s="24"/>
      <c r="V11" s="24"/>
      <c r="W11" s="24"/>
      <c r="X11" s="24"/>
      <c r="Y11" s="24"/>
    </row>
    <row r="12" spans="1:25" s="5" customFormat="1" ht="14.25">
      <c r="A12" s="171" t="s">
        <v>1</v>
      </c>
      <c r="B12" s="170">
        <v>6</v>
      </c>
      <c r="C12" s="170" t="s">
        <v>129</v>
      </c>
      <c r="D12" s="170">
        <v>9</v>
      </c>
      <c r="E12" s="170" t="s">
        <v>8</v>
      </c>
      <c r="F12" s="210">
        <v>44.61</v>
      </c>
      <c r="G12" s="170" t="s">
        <v>11</v>
      </c>
      <c r="H12" s="210"/>
      <c r="I12" s="170" t="s">
        <v>13</v>
      </c>
      <c r="J12" s="215">
        <v>1</v>
      </c>
      <c r="K12" s="170" t="s">
        <v>127</v>
      </c>
      <c r="L12" s="170" t="s">
        <v>11</v>
      </c>
      <c r="M12" s="170" t="s">
        <v>128</v>
      </c>
      <c r="N12" s="215">
        <v>2</v>
      </c>
      <c r="O12" s="170" t="s">
        <v>13</v>
      </c>
      <c r="P12" s="170"/>
      <c r="Q12" s="170"/>
      <c r="R12" s="170"/>
      <c r="S12" s="162"/>
      <c r="T12" s="163"/>
      <c r="U12" s="24"/>
      <c r="V12" s="24"/>
      <c r="W12" s="24"/>
      <c r="X12" s="24"/>
      <c r="Y12" s="24"/>
    </row>
    <row r="13" spans="1:25" s="5" customFormat="1" ht="14.25">
      <c r="A13" s="171" t="s">
        <v>2</v>
      </c>
      <c r="B13" s="170">
        <v>30</v>
      </c>
      <c r="C13" s="170" t="s">
        <v>130</v>
      </c>
      <c r="D13" s="169"/>
      <c r="E13" s="169" t="s">
        <v>160</v>
      </c>
      <c r="F13" s="172">
        <v>15.9</v>
      </c>
      <c r="G13" s="170" t="s">
        <v>11</v>
      </c>
      <c r="H13" s="210">
        <v>5.8</v>
      </c>
      <c r="I13" s="170" t="s">
        <v>13</v>
      </c>
      <c r="J13" s="215">
        <v>32</v>
      </c>
      <c r="K13" s="170" t="s">
        <v>131</v>
      </c>
      <c r="L13" s="170" t="s">
        <v>11</v>
      </c>
      <c r="M13" s="170" t="s">
        <v>123</v>
      </c>
      <c r="N13" s="215">
        <v>3</v>
      </c>
      <c r="O13" s="170" t="s">
        <v>13</v>
      </c>
      <c r="P13" s="170"/>
      <c r="Q13" s="170"/>
      <c r="R13" s="170"/>
      <c r="S13" s="162"/>
      <c r="T13" s="170"/>
      <c r="U13" s="24"/>
      <c r="V13" s="24"/>
      <c r="W13" s="24"/>
      <c r="X13" s="24"/>
      <c r="Y13" s="24"/>
    </row>
    <row r="14" spans="1:25" s="5" customFormat="1" ht="14.25">
      <c r="A14" s="171" t="s">
        <v>1</v>
      </c>
      <c r="B14" s="170">
        <v>30</v>
      </c>
      <c r="C14" s="170" t="s">
        <v>132</v>
      </c>
      <c r="D14" s="163"/>
      <c r="E14" s="170" t="s">
        <v>8</v>
      </c>
      <c r="F14" s="210">
        <v>16.9</v>
      </c>
      <c r="G14" s="170" t="s">
        <v>11</v>
      </c>
      <c r="H14" s="210">
        <v>-1.7</v>
      </c>
      <c r="I14" s="170" t="s">
        <v>13</v>
      </c>
      <c r="J14" s="215">
        <v>43</v>
      </c>
      <c r="K14" s="170" t="s">
        <v>133</v>
      </c>
      <c r="L14" s="170" t="s">
        <v>11</v>
      </c>
      <c r="M14" s="170" t="s">
        <v>134</v>
      </c>
      <c r="N14" s="215">
        <v>3</v>
      </c>
      <c r="O14" s="170" t="s">
        <v>13</v>
      </c>
      <c r="P14" s="170"/>
      <c r="Q14" s="170"/>
      <c r="R14" s="170"/>
      <c r="S14" s="162"/>
      <c r="T14" s="163"/>
      <c r="U14" s="24"/>
      <c r="V14" s="24"/>
      <c r="W14" s="24"/>
      <c r="X14" s="24"/>
      <c r="Y14" s="24"/>
    </row>
    <row r="15" spans="1:25" s="5" customFormat="1" ht="14.25">
      <c r="A15" s="171" t="s">
        <v>2</v>
      </c>
      <c r="B15" s="170">
        <v>10</v>
      </c>
      <c r="C15" s="170" t="s">
        <v>135</v>
      </c>
      <c r="D15" s="170">
        <v>15</v>
      </c>
      <c r="E15" s="170" t="s">
        <v>8</v>
      </c>
      <c r="F15" s="172">
        <v>38.12</v>
      </c>
      <c r="G15" s="170" t="s">
        <v>11</v>
      </c>
      <c r="H15" s="210"/>
      <c r="I15" s="170" t="s">
        <v>13</v>
      </c>
      <c r="J15" s="215">
        <v>111</v>
      </c>
      <c r="K15" s="170" t="s">
        <v>136</v>
      </c>
      <c r="L15" s="170" t="s">
        <v>11</v>
      </c>
      <c r="M15" s="170" t="s">
        <v>119</v>
      </c>
      <c r="N15" s="215">
        <v>3</v>
      </c>
      <c r="O15" s="170" t="s">
        <v>13</v>
      </c>
      <c r="P15" s="170"/>
      <c r="Q15" s="170"/>
      <c r="R15" s="170"/>
      <c r="S15" s="162"/>
      <c r="T15" s="163"/>
      <c r="U15" s="24"/>
      <c r="V15" s="24"/>
      <c r="W15" s="24"/>
      <c r="X15" s="24"/>
      <c r="Y15" s="24"/>
    </row>
    <row r="16" spans="1:25" s="5" customFormat="1" ht="14.25">
      <c r="A16" s="171" t="s">
        <v>1</v>
      </c>
      <c r="B16" s="170">
        <v>40</v>
      </c>
      <c r="C16" s="170" t="s">
        <v>31</v>
      </c>
      <c r="D16" s="163"/>
      <c r="E16" s="170" t="s">
        <v>8</v>
      </c>
      <c r="F16" s="172">
        <v>1.93</v>
      </c>
      <c r="G16" s="170" t="s">
        <v>11</v>
      </c>
      <c r="H16" s="210"/>
      <c r="I16" s="170" t="s">
        <v>13</v>
      </c>
      <c r="J16" s="215">
        <v>135</v>
      </c>
      <c r="K16" s="170" t="s">
        <v>137</v>
      </c>
      <c r="L16" s="170" t="s">
        <v>11</v>
      </c>
      <c r="M16" s="170" t="s">
        <v>138</v>
      </c>
      <c r="N16" s="215">
        <v>3</v>
      </c>
      <c r="O16" s="170" t="s">
        <v>13</v>
      </c>
      <c r="P16" s="170"/>
      <c r="Q16" s="170"/>
      <c r="R16" s="170"/>
      <c r="S16" s="162"/>
      <c r="T16" s="170"/>
      <c r="U16" s="24"/>
      <c r="V16" s="24"/>
      <c r="W16" s="24"/>
      <c r="X16" s="24"/>
      <c r="Y16" s="24"/>
    </row>
    <row r="17" spans="1:25" s="5" customFormat="1" ht="14.25">
      <c r="A17" s="171" t="s">
        <v>1</v>
      </c>
      <c r="B17" s="170">
        <v>41</v>
      </c>
      <c r="C17" s="170" t="s">
        <v>139</v>
      </c>
      <c r="D17" s="163"/>
      <c r="E17" s="170" t="s">
        <v>8</v>
      </c>
      <c r="F17" s="172">
        <v>4.5</v>
      </c>
      <c r="G17" s="170" t="s">
        <v>11</v>
      </c>
      <c r="H17" s="210"/>
      <c r="I17" s="170" t="s">
        <v>13</v>
      </c>
      <c r="J17" s="215">
        <v>99</v>
      </c>
      <c r="K17" s="170" t="s">
        <v>140</v>
      </c>
      <c r="L17" s="170" t="s">
        <v>11</v>
      </c>
      <c r="M17" s="170" t="s">
        <v>141</v>
      </c>
      <c r="N17" s="215">
        <v>2</v>
      </c>
      <c r="O17" s="170" t="s">
        <v>13</v>
      </c>
      <c r="P17" s="170"/>
      <c r="Q17" s="170"/>
      <c r="R17" s="170"/>
      <c r="S17" s="162"/>
      <c r="T17" s="163"/>
      <c r="U17" s="24"/>
      <c r="V17" s="24"/>
      <c r="W17" s="24"/>
      <c r="X17" s="24"/>
      <c r="Y17" s="24"/>
    </row>
    <row r="18" spans="1:25" s="5" customFormat="1" ht="14.25">
      <c r="A18" s="171" t="s">
        <v>1</v>
      </c>
      <c r="B18" s="170">
        <v>42</v>
      </c>
      <c r="C18" s="170" t="s">
        <v>162</v>
      </c>
      <c r="D18" s="163"/>
      <c r="E18" s="169" t="s">
        <v>160</v>
      </c>
      <c r="F18" s="172">
        <v>6.63</v>
      </c>
      <c r="G18" s="170" t="s">
        <v>11</v>
      </c>
      <c r="H18" s="210">
        <v>3.8</v>
      </c>
      <c r="I18" s="170" t="s">
        <v>13</v>
      </c>
      <c r="J18" s="215">
        <v>806</v>
      </c>
      <c r="K18" s="170" t="s">
        <v>142</v>
      </c>
      <c r="L18" s="170" t="s">
        <v>11</v>
      </c>
      <c r="M18" s="170" t="s">
        <v>143</v>
      </c>
      <c r="N18" s="215">
        <v>2</v>
      </c>
      <c r="O18" s="170" t="s">
        <v>13</v>
      </c>
      <c r="P18" s="170"/>
      <c r="Q18" s="170"/>
      <c r="R18" s="170"/>
      <c r="S18" s="162"/>
      <c r="T18" s="170"/>
      <c r="U18" s="24"/>
      <c r="V18" s="24"/>
      <c r="W18" s="24"/>
      <c r="X18" s="24"/>
      <c r="Y18" s="24"/>
    </row>
    <row r="19" spans="1:25" s="5" customFormat="1" ht="14.25">
      <c r="A19" s="171" t="s">
        <v>1</v>
      </c>
      <c r="B19" s="170">
        <v>42</v>
      </c>
      <c r="C19" s="170" t="s">
        <v>162</v>
      </c>
      <c r="D19" s="163"/>
      <c r="E19" s="170" t="s">
        <v>8</v>
      </c>
      <c r="F19" s="172">
        <v>6.52</v>
      </c>
      <c r="G19" s="170" t="s">
        <v>11</v>
      </c>
      <c r="H19" s="210">
        <v>1.5</v>
      </c>
      <c r="I19" s="170" t="s">
        <v>13</v>
      </c>
      <c r="J19" s="215">
        <v>806</v>
      </c>
      <c r="K19" s="170" t="s">
        <v>142</v>
      </c>
      <c r="L19" s="170" t="s">
        <v>11</v>
      </c>
      <c r="M19" s="170" t="s">
        <v>143</v>
      </c>
      <c r="N19" s="215">
        <v>2</v>
      </c>
      <c r="O19" s="170" t="s">
        <v>13</v>
      </c>
      <c r="P19" s="170"/>
      <c r="Q19" s="170"/>
      <c r="R19" s="170"/>
      <c r="S19" s="162"/>
      <c r="T19" s="170"/>
      <c r="U19" s="24"/>
      <c r="V19" s="24"/>
      <c r="W19" s="24"/>
      <c r="X19" s="24"/>
      <c r="Y19" s="24"/>
    </row>
    <row r="20" spans="1:25" s="5" customFormat="1" ht="14.25">
      <c r="A20" s="171" t="s">
        <v>1</v>
      </c>
      <c r="B20" s="170">
        <v>51</v>
      </c>
      <c r="C20" s="170" t="s">
        <v>144</v>
      </c>
      <c r="D20" s="163"/>
      <c r="E20" s="170" t="s">
        <v>8</v>
      </c>
      <c r="F20" s="172">
        <v>11.16</v>
      </c>
      <c r="G20" s="170" t="s">
        <v>11</v>
      </c>
      <c r="H20" s="210"/>
      <c r="I20" s="170" t="s">
        <v>13</v>
      </c>
      <c r="J20" s="215">
        <v>456</v>
      </c>
      <c r="K20" s="170" t="s">
        <v>145</v>
      </c>
      <c r="L20" s="170" t="s">
        <v>11</v>
      </c>
      <c r="M20" s="170" t="s">
        <v>190</v>
      </c>
      <c r="N20" s="215">
        <v>3</v>
      </c>
      <c r="O20" s="170" t="s">
        <v>13</v>
      </c>
      <c r="P20" s="170"/>
      <c r="Q20" s="170"/>
      <c r="R20" s="170"/>
      <c r="S20" s="162"/>
      <c r="T20" s="163"/>
      <c r="U20" s="24"/>
      <c r="V20" s="24"/>
      <c r="W20" s="24"/>
      <c r="X20" s="24"/>
      <c r="Y20" s="24"/>
    </row>
    <row r="21" spans="1:25" s="5" customFormat="1" ht="14.25">
      <c r="A21" s="168"/>
      <c r="B21" s="163"/>
      <c r="C21" s="163"/>
      <c r="D21" s="163"/>
      <c r="E21" s="163"/>
      <c r="F21" s="163"/>
      <c r="G21" s="163"/>
      <c r="H21" s="208"/>
      <c r="I21" s="163"/>
      <c r="J21" s="213"/>
      <c r="K21" s="163"/>
      <c r="L21" s="163"/>
      <c r="M21" s="163"/>
      <c r="N21" s="213"/>
      <c r="O21" s="163"/>
      <c r="P21" s="163"/>
      <c r="Q21" s="163"/>
      <c r="R21" s="163"/>
      <c r="S21" s="163"/>
      <c r="T21" s="163"/>
      <c r="U21" s="24"/>
      <c r="V21" s="24"/>
      <c r="W21" s="24"/>
      <c r="X21" s="24"/>
      <c r="Y21" s="24"/>
    </row>
    <row r="22" spans="1:25" s="5" customFormat="1" ht="14.25">
      <c r="A22" s="171"/>
      <c r="B22" s="170"/>
      <c r="C22" s="170"/>
      <c r="D22" s="163"/>
      <c r="E22" s="170"/>
      <c r="F22" s="170"/>
      <c r="G22" s="170"/>
      <c r="H22" s="210"/>
      <c r="I22" s="170"/>
      <c r="J22" s="215"/>
      <c r="K22" s="170"/>
      <c r="L22" s="170"/>
      <c r="M22" s="170"/>
      <c r="N22" s="215"/>
      <c r="O22" s="170"/>
      <c r="P22" s="170"/>
      <c r="Q22" s="170"/>
      <c r="R22" s="170"/>
      <c r="S22" s="162"/>
      <c r="T22" s="163"/>
      <c r="U22" s="24"/>
      <c r="V22" s="24"/>
      <c r="W22" s="24"/>
      <c r="X22" s="24"/>
      <c r="Y22" s="24"/>
    </row>
    <row r="23" spans="1:25" s="5" customFormat="1" ht="14.25">
      <c r="A23" s="24"/>
      <c r="B23" s="23" t="s">
        <v>146</v>
      </c>
      <c r="C23" s="24"/>
      <c r="D23" s="24"/>
      <c r="E23" s="24"/>
      <c r="F23" s="24"/>
      <c r="G23" s="24"/>
      <c r="H23" s="206"/>
      <c r="I23" s="24"/>
      <c r="J23" s="211"/>
      <c r="K23" s="24"/>
      <c r="L23" s="24"/>
      <c r="M23" s="24"/>
      <c r="N23" s="21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5" spans="1:25" s="5" customFormat="1" ht="14.25">
      <c r="A25" s="24" t="s">
        <v>147</v>
      </c>
      <c r="B25" s="24"/>
      <c r="C25" s="24"/>
      <c r="D25" s="24"/>
      <c r="E25" s="24"/>
      <c r="F25" s="24"/>
      <c r="G25" s="24"/>
      <c r="H25" s="206"/>
      <c r="I25" s="24"/>
      <c r="J25" s="211"/>
      <c r="K25" s="24"/>
      <c r="L25" s="24"/>
      <c r="M25" s="24"/>
      <c r="N25" s="21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5" customFormat="1" ht="14.25">
      <c r="A26" s="24"/>
      <c r="B26" s="24" t="s">
        <v>148</v>
      </c>
      <c r="C26" s="24"/>
      <c r="D26" s="24"/>
      <c r="E26" s="24"/>
      <c r="F26" s="24"/>
      <c r="G26" s="24"/>
      <c r="H26" s="206"/>
      <c r="I26" s="24"/>
      <c r="J26" s="211"/>
      <c r="K26" s="24"/>
      <c r="L26" s="24"/>
      <c r="M26" s="24"/>
      <c r="N26" s="21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5" customFormat="1" ht="14.25">
      <c r="A27" s="24" t="s">
        <v>149</v>
      </c>
      <c r="B27" s="24"/>
      <c r="C27" s="24"/>
      <c r="D27" s="24"/>
      <c r="E27" s="24"/>
      <c r="F27" s="24"/>
      <c r="G27" s="24"/>
      <c r="H27" s="206"/>
      <c r="I27" s="24"/>
      <c r="J27" s="211"/>
      <c r="K27" s="24"/>
      <c r="L27" s="24"/>
      <c r="M27" s="24"/>
      <c r="N27" s="21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5" customFormat="1" ht="14.25">
      <c r="A28" s="24" t="s">
        <v>193</v>
      </c>
      <c r="B28" s="24"/>
      <c r="C28" s="24"/>
      <c r="D28" s="24"/>
      <c r="E28" s="24"/>
      <c r="F28" s="24"/>
      <c r="G28" s="24"/>
      <c r="H28" s="206"/>
      <c r="I28" s="24"/>
      <c r="J28" s="211"/>
      <c r="K28" s="24"/>
      <c r="L28" s="24"/>
      <c r="M28" s="24"/>
      <c r="N28" s="211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s="5" customFormat="1" ht="14.25">
      <c r="A29" s="24"/>
      <c r="B29" s="24" t="s">
        <v>150</v>
      </c>
      <c r="C29" s="24"/>
      <c r="D29" s="24"/>
      <c r="E29" s="24"/>
      <c r="F29" s="24"/>
      <c r="G29" s="24"/>
      <c r="H29" s="206"/>
      <c r="I29" s="24"/>
      <c r="J29" s="211"/>
      <c r="K29" s="24"/>
      <c r="L29" s="24"/>
      <c r="M29" s="24"/>
      <c r="N29" s="211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5" customFormat="1" ht="14.25">
      <c r="A30" s="24" t="s">
        <v>194</v>
      </c>
      <c r="B30" s="24"/>
      <c r="C30" s="24"/>
      <c r="D30" s="24"/>
      <c r="E30" s="24"/>
      <c r="F30" s="24"/>
      <c r="G30" s="24"/>
      <c r="H30" s="206"/>
      <c r="I30" s="24"/>
      <c r="J30" s="211"/>
      <c r="K30" s="24"/>
      <c r="L30" s="24"/>
      <c r="M30" s="24"/>
      <c r="N30" s="21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5" customFormat="1" ht="14.25">
      <c r="A31" s="24" t="s">
        <v>192</v>
      </c>
      <c r="B31" s="24"/>
      <c r="C31" s="24"/>
      <c r="D31" s="24"/>
      <c r="E31" s="24"/>
      <c r="F31" s="24"/>
      <c r="G31" s="24"/>
      <c r="H31" s="206"/>
      <c r="I31" s="24"/>
      <c r="J31" s="211"/>
      <c r="K31" s="24"/>
      <c r="L31" s="24"/>
      <c r="M31" s="24"/>
      <c r="N31" s="21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5" customFormat="1" ht="14.25">
      <c r="A32" s="24" t="s">
        <v>151</v>
      </c>
      <c r="B32" s="24"/>
      <c r="C32" s="24"/>
      <c r="D32" s="24"/>
      <c r="E32" s="24"/>
      <c r="F32" s="24"/>
      <c r="G32" s="24"/>
      <c r="H32" s="206"/>
      <c r="I32" s="24"/>
      <c r="J32" s="211"/>
      <c r="K32" s="24"/>
      <c r="L32" s="24"/>
      <c r="M32" s="24"/>
      <c r="N32" s="21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4" spans="1:25" s="5" customFormat="1" ht="14.25">
      <c r="A34" s="24"/>
      <c r="B34" s="23" t="s">
        <v>152</v>
      </c>
      <c r="C34" s="24"/>
      <c r="D34" s="24"/>
      <c r="E34" s="24"/>
      <c r="F34" s="24"/>
      <c r="G34" s="24"/>
      <c r="H34" s="206"/>
      <c r="I34" s="24"/>
      <c r="J34" s="211"/>
      <c r="K34" s="24"/>
      <c r="L34" s="24"/>
      <c r="M34" s="24"/>
      <c r="N34" s="21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6" spans="1:25" s="5" customFormat="1" ht="14.25">
      <c r="A36" s="24" t="s">
        <v>153</v>
      </c>
      <c r="B36" s="24"/>
      <c r="C36" s="24"/>
      <c r="D36" s="24"/>
      <c r="E36" s="24"/>
      <c r="F36" s="24"/>
      <c r="G36" s="24"/>
      <c r="H36" s="206"/>
      <c r="I36" s="24"/>
      <c r="J36" s="211"/>
      <c r="K36" s="24"/>
      <c r="L36" s="24"/>
      <c r="M36" s="24"/>
      <c r="N36" s="21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5" customFormat="1" ht="14.25">
      <c r="A37" s="24" t="s">
        <v>207</v>
      </c>
      <c r="B37" s="24"/>
      <c r="C37" s="24"/>
      <c r="D37" s="24"/>
      <c r="E37" s="24"/>
      <c r="F37" s="24"/>
      <c r="G37" s="24"/>
      <c r="H37" s="206"/>
      <c r="I37" s="24"/>
      <c r="J37" s="211"/>
      <c r="K37" s="24"/>
      <c r="L37" s="24"/>
      <c r="M37" s="24"/>
      <c r="N37" s="21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s="5" customFormat="1" ht="14.25">
      <c r="A38" s="24"/>
      <c r="B38" s="24"/>
      <c r="C38" s="24"/>
      <c r="D38" s="24"/>
      <c r="E38" s="24"/>
      <c r="F38" s="24"/>
      <c r="G38" s="24"/>
      <c r="H38" s="206"/>
      <c r="I38" s="24"/>
      <c r="J38" s="211"/>
      <c r="K38" s="24"/>
      <c r="L38" s="24"/>
      <c r="M38" s="24"/>
      <c r="N38" s="21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表　洋一</dc:creator>
  <cp:keywords/>
  <dc:description/>
  <cp:lastModifiedBy>Y.Ishiguro</cp:lastModifiedBy>
  <cp:lastPrinted>2011-11-05T12:59:31Z</cp:lastPrinted>
  <dcterms:created xsi:type="dcterms:W3CDTF">2001-06-05T15:41:03Z</dcterms:created>
  <dcterms:modified xsi:type="dcterms:W3CDTF">2019-07-12T12:16:59Z</dcterms:modified>
  <cp:category/>
  <cp:version/>
  <cp:contentType/>
  <cp:contentStatus/>
</cp:coreProperties>
</file>