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717" activeTab="0"/>
  </bookViews>
  <sheets>
    <sheet name="マニュアル" sheetId="1" r:id="rId1"/>
    <sheet name="Ｎｏカード" sheetId="2" r:id="rId2"/>
    <sheet name="基礎データ" sheetId="3" r:id="rId3"/>
    <sheet name="選手入力原票" sheetId="4" r:id="rId4"/>
    <sheet name="出場種目票" sheetId="5" r:id="rId5"/>
    <sheet name="申込一覧表" sheetId="6" r:id="rId6"/>
    <sheet name="記録入力見本シート" sheetId="7" r:id="rId7"/>
  </sheets>
  <definedNames>
    <definedName name="_xlnm.Print_Area" localSheetId="5">'申込一覧表'!$B$1:$L$53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11"/>
            <rFont val="ＭＳ Ｐゴシック"/>
            <family val="3"/>
          </rPr>
          <t>プルダウンメニューから種目を選択してください</t>
        </r>
      </text>
    </comment>
  </commentList>
</comments>
</file>

<file path=xl/sharedStrings.xml><?xml version="1.0" encoding="utf-8"?>
<sst xmlns="http://schemas.openxmlformats.org/spreadsheetml/2006/main" count="1588" uniqueCount="492">
  <si>
    <t>性別</t>
  </si>
  <si>
    <t>男</t>
  </si>
  <si>
    <t>女</t>
  </si>
  <si>
    <t>種目No</t>
  </si>
  <si>
    <t>ＮＯ</t>
  </si>
  <si>
    <t>種  目</t>
  </si>
  <si>
    <t>共通走高跳</t>
  </si>
  <si>
    <t>生　徒　氏　名</t>
  </si>
  <si>
    <t xml:space="preserve"> 記  録</t>
  </si>
  <si>
    <t>.</t>
  </si>
  <si>
    <t>学校名</t>
  </si>
  <si>
    <t>学年</t>
  </si>
  <si>
    <t>(</t>
  </si>
  <si>
    <t>風 速</t>
  </si>
  <si>
    <t>)</t>
  </si>
  <si>
    <t>NOｶｰﾄﾞ</t>
  </si>
  <si>
    <t>フリガナ</t>
  </si>
  <si>
    <t>氏  名</t>
  </si>
  <si>
    <t xml:space="preserve">学 校 </t>
  </si>
  <si>
    <t>競技会名</t>
  </si>
  <si>
    <t>場 所</t>
  </si>
  <si>
    <t>大濱　　歩</t>
  </si>
  <si>
    <t>野々市</t>
  </si>
  <si>
    <t>村岸　優也</t>
  </si>
  <si>
    <t>北　辰</t>
  </si>
  <si>
    <t>中田　史朗</t>
  </si>
  <si>
    <t>坂村　　駿</t>
  </si>
  <si>
    <t>横谷あゆみ</t>
  </si>
  <si>
    <t>↓↓ ◎入力見本◎</t>
  </si>
  <si>
    <t>種目①</t>
  </si>
  <si>
    <t>記録①</t>
  </si>
  <si>
    <t>種目②</t>
  </si>
  <si>
    <t>記録②</t>
  </si>
  <si>
    <t>　額</t>
  </si>
  <si>
    <t>酒尾　友規</t>
  </si>
  <si>
    <t>山内　崇也</t>
  </si>
  <si>
    <t>走幅跳</t>
  </si>
  <si>
    <t>３年１００ｍ</t>
  </si>
  <si>
    <t>走高跳</t>
  </si>
  <si>
    <t>例</t>
  </si>
  <si>
    <t>学校名</t>
  </si>
  <si>
    <t>中学校</t>
  </si>
  <si>
    <t>校長名</t>
  </si>
  <si>
    <t>校長</t>
  </si>
  <si>
    <t>山田　香織</t>
  </si>
  <si>
    <t>先生</t>
  </si>
  <si>
    <t>大会回数</t>
  </si>
  <si>
    <t>回</t>
  </si>
  <si>
    <t>中学校</t>
  </si>
  <si>
    <t>校長名</t>
  </si>
  <si>
    <t>校長</t>
  </si>
  <si>
    <t>先生</t>
  </si>
  <si>
    <t>大会回数</t>
  </si>
  <si>
    <t>回</t>
  </si>
  <si>
    <t>郵便番号</t>
  </si>
  <si>
    <t>住所</t>
  </si>
  <si>
    <t>電話番号</t>
  </si>
  <si>
    <t>金沢市</t>
  </si>
  <si>
    <t>中学校長</t>
  </si>
  <si>
    <t>走幅跳１位</t>
  </si>
  <si>
    <t>学　校　名</t>
  </si>
  <si>
    <t>所　在　地</t>
  </si>
  <si>
    <t>県中学通信</t>
  </si>
  <si>
    <t>西　部</t>
  </si>
  <si>
    <t>県体出場種目・県体入賞種目と順位</t>
  </si>
  <si>
    <t>郡・市名</t>
  </si>
  <si>
    <t>責任者携帯番号</t>
  </si>
  <si>
    <t>女</t>
  </si>
  <si>
    <t>性別</t>
  </si>
  <si>
    <t>↓↓下に基本データを入れる（入力原票③）→ゼッケン番号順に入力すること。</t>
  </si>
  <si>
    <t>男</t>
  </si>
  <si>
    <t>８００ｍ</t>
  </si>
  <si>
    <t>金沢市立　金沢</t>
  </si>
  <si>
    <t>金沢町１－１</t>
  </si>
  <si>
    <t>金澤　龍一</t>
  </si>
  <si>
    <t>★男子は黒字、女子は赤字で記入すること(赤で記入できない場合は、赤蛍光ペン等で枠を囲むこと)</t>
  </si>
  <si>
    <t xml:space="preserve">      上記の生徒は健康診断の結果、異常がないので本大会に出場することを認めます。</t>
  </si>
  <si>
    <t>性別</t>
  </si>
  <si>
    <t>種</t>
  </si>
  <si>
    <t>目</t>
  </si>
  <si>
    <t>氏   名</t>
  </si>
  <si>
    <t>※顧問の先生が入力するのは</t>
  </si>
  <si>
    <t>黄色</t>
  </si>
  <si>
    <t>◎見本通り、</t>
  </si>
  <si>
    <t>《使用すると楽になる点》</t>
  </si>
  <si>
    <t>《入力する部分は、、、》</t>
  </si>
  <si>
    <t>　各シートのブルー部分の見本を参考に入力してください。</t>
  </si>
  <si>
    <t>　（出場種目票のシートだけ送ると消えてしまいます。）</t>
  </si>
  <si>
    <t>・シートは①→②→③の順に作業してください。</t>
  </si>
  <si>
    <t>男1女2</t>
  </si>
  <si>
    <t>宮崎　達也</t>
  </si>
  <si>
    <t>フリガナ</t>
  </si>
  <si>
    <t>９２１－９９９９</t>
  </si>
  <si>
    <t>０７６－２２２－７８９０</t>
  </si>
  <si>
    <t>ＦＡＸ</t>
  </si>
  <si>
    <t>０７６－２２２－７８９９</t>
  </si>
  <si>
    <t>０９０－２２２３－７８９０</t>
  </si>
  <si>
    <t>フリガナ</t>
  </si>
  <si>
    <t>↓</t>
  </si>
  <si>
    <t>リレー</t>
  </si>
  <si>
    <t>４００ｍＲ</t>
  </si>
  <si>
    <t>↓</t>
  </si>
  <si>
    <t>)</t>
  </si>
  <si>
    <t>フリガナ</t>
  </si>
  <si>
    <t>ＴＥＬ</t>
  </si>
  <si>
    <t>ＦＡＸ</t>
  </si>
  <si>
    <t>ナンバー</t>
  </si>
  <si>
    <t>（フリガナ）</t>
  </si>
  <si>
    <t>学年</t>
  </si>
  <si>
    <t>（</t>
  </si>
  <si>
    <t>）</t>
  </si>
  <si>
    <t>（</t>
  </si>
  <si>
    <t>）</t>
  </si>
  <si>
    <t>ナンバー</t>
  </si>
  <si>
    <t>（</t>
  </si>
  <si>
    <t>）</t>
  </si>
  <si>
    <t>（</t>
  </si>
  <si>
    <t>）</t>
  </si>
  <si>
    <t>・電気計時と手動計時の記録の小数点以下の桁数の違いは、できない方は直す必要はありません。</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</si>
  <si>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</si>
  <si>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</si>
  <si>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</si>
  <si>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</si>
  <si>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</si>
  <si>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</si>
  <si>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</si>
  <si>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</si>
  <si>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</si>
  <si>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</si>
  <si>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</si>
  <si>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</si>
  <si>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</si>
  <si>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</si>
  <si>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</si>
  <si>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</si>
  <si>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</si>
  <si>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</si>
  <si>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</si>
  <si>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</si>
  <si>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</si>
  <si>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</si>
  <si>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</si>
  <si>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</si>
  <si>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</si>
  <si>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</si>
  <si>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</si>
  <si>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</si>
  <si>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</si>
  <si>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</si>
  <si>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</si>
  <si>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２００ｍ</t>
  </si>
  <si>
    <t>４００ｍ</t>
  </si>
  <si>
    <t>出沢  英之</t>
  </si>
  <si>
    <t xml:space="preserve">  泉  </t>
  </si>
  <si>
    <t>８００ｍ</t>
  </si>
  <si>
    <t>村田　　巌</t>
  </si>
  <si>
    <t>鳴　和</t>
  </si>
  <si>
    <t>古永　亮一</t>
  </si>
  <si>
    <t xml:space="preserve">  港  </t>
  </si>
  <si>
    <t>３０００ｍ</t>
  </si>
  <si>
    <t>１００ｍＨ</t>
  </si>
  <si>
    <t>佐久間みゆき</t>
  </si>
  <si>
    <t>１１０ｍＨ</t>
  </si>
  <si>
    <t>勝田　則武</t>
  </si>
  <si>
    <t>高　岡</t>
  </si>
  <si>
    <t>３０００ｍ競歩</t>
  </si>
  <si>
    <t>点田　麻香</t>
  </si>
  <si>
    <t>土田　寛樹</t>
  </si>
  <si>
    <t>東　部</t>
  </si>
  <si>
    <t>棒高跳</t>
  </si>
  <si>
    <t>寺岡　智之</t>
  </si>
  <si>
    <t>南　部</t>
  </si>
  <si>
    <t>寺内　　敏</t>
  </si>
  <si>
    <t>浅野川</t>
  </si>
  <si>
    <t>砲丸投(4.0kg)</t>
  </si>
  <si>
    <t>北形謙太郎</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</si>
  <si>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</si>
  <si>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</si>
  <si>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</si>
  <si>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</si>
  <si>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</si>
  <si>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電気計時記録と非公認記録（追風参考と非公認大会）の取り扱いについて</t>
  </si>
  <si>
    <t>◎ 追風参考記録（風速２.１ｍ以上の記録）と非公認大会の記録には、記録列の Ｅ列に ★印を入力する。</t>
  </si>
  <si>
    <t>記録入力見本</t>
  </si>
  <si>
    <t>男子の後に女子をつづけて記入すること。</t>
  </si>
  <si>
    <t>３年１５００Ｍ</t>
  </si>
  <si>
    <t>↓↓下に基本データを入れる（入力原票①）</t>
  </si>
  <si>
    <t>↓↓下に基本データを入れる（入力原票②）</t>
  </si>
  <si>
    <t>走高跳出場</t>
  </si>
  <si>
    <t>　　　【選手入力原票の入力について】</t>
  </si>
  <si>
    <t>・男女で同じナンバーカードを使用する場合には、入力欄に男→女の順、ナンバー順に入力してください。</t>
  </si>
  <si>
    <t xml:space="preserve"> 【注意】使用する名簿は、男女別名簿であれば同じ番号でも構いません。</t>
  </si>
  <si>
    <t>　　 　　ナンバーは、必ず小→大の順。空欄や同性内での同番号は不可です。</t>
  </si>
  <si>
    <t>　１年生等の記録の無い場合は練習の記録等でも構いません。</t>
  </si>
  <si>
    <t>・種目ごとの入力欄が不足の場合は、男女それぞれの最後尾の空欄に種目名をコピーして使用してください。</t>
  </si>
  <si>
    <t>種目③</t>
  </si>
  <si>
    <t>種目③</t>
  </si>
  <si>
    <t>種目③</t>
  </si>
  <si>
    <t>備　考</t>
  </si>
  <si>
    <t>備　考</t>
  </si>
  <si>
    <t>の部分に「NOｶｰﾄﾞ」のみを入力する。氏名等は自動で出ます。</t>
  </si>
  <si>
    <t>・出場種目票の記録入力方法は、記録入力見本シートに必ず一度目を通してから、記録入力して下さい。</t>
  </si>
  <si>
    <t>※大会申し込みの際には、このデータとプリントアウトした申し込み一覧(紙)の二つを合わせて提出して下さい。</t>
  </si>
  <si>
    <t>・出場種目票を提出する時には、出場種目票のシートだけでなく、本データまるごとすべてを郡市委員へ提出してください。</t>
  </si>
  <si>
    <t>・申し込み一覧(紙)と出場種目票(データ)を一致しているか必ず確認して下さい。入力する種目を間違えないで下さい。</t>
  </si>
  <si>
    <t>・分からなければ、見本通りにNOカード・氏名・校名・学年を直接入力されても構いません。</t>
  </si>
  <si>
    <t>Ａ(男子１０名の入力欄)</t>
  </si>
  <si>
    <t>Ａ(男子１０名の入力欄)</t>
  </si>
  <si>
    <t>Ｂ(女子１０名の入力欄)</t>
  </si>
  <si>
    <t>Ｃ（男女入力欄不足の場合の入力欄）</t>
  </si>
  <si>
    <t>Ｃ（男女入力欄不足の場合の入力欄）</t>
  </si>
  <si>
    <t>走幅跳</t>
  </si>
  <si>
    <t>　記録は参考になるものがあれば入力して下さい(入力しなくてもｏｋ！　記録入力見本参照)</t>
  </si>
  <si>
    <t>・プログラム編成作業の参考にするための記録です。本大会についてはプロ編上特筆すべき記録があれば入力して下さい。</t>
  </si>
  <si>
    <t>備考(プロ編上考慮する点)</t>
  </si>
  <si>
    <t>○○中の◇◇と同組希望</t>
  </si>
  <si>
    <t>備考(プロ編上考慮する点)</t>
  </si>
  <si>
    <t>(プロ編上考慮する点)</t>
  </si>
  <si>
    <t>共通３０００ｍＷ</t>
  </si>
  <si>
    <t>四種競技</t>
  </si>
  <si>
    <t>県中学競歩</t>
  </si>
  <si>
    <t>★申し込み者が多く用紙１枚に入力できない場合は、ファイル名を変えて別ファイルを作成して２つのファイルを提出して下さい。</t>
  </si>
  <si>
    <t>①</t>
  </si>
  <si>
    <t>②</t>
  </si>
  <si>
    <t>③</t>
  </si>
  <si>
    <t xml:space="preserve"> 　　→Ａ４サイズで印刷されますので、そのまま提出して下さい。</t>
  </si>
  <si>
    <t>・備考(プロ編上考慮する点)には、四種競技・１年三種競技の単独種目で特筆する記録があれば記入する。配慮できる場合は参考にします。</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</si>
  <si>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８００円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</si>
  <si>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１年三種競技</t>
  </si>
  <si>
    <t>四種競技</t>
  </si>
  <si>
    <t>金大附属</t>
  </si>
  <si>
    <t>四種競技</t>
  </si>
  <si>
    <t>・陸上競技部顧問が提出しなければならないデータも作成できます。</t>
  </si>
  <si>
    <t>　　　【出場種目票の記録入力について】</t>
  </si>
  <si>
    <t xml:space="preserve">  期　日</t>
  </si>
  <si>
    <t xml:space="preserve"> 期　日</t>
  </si>
  <si>
    <t>・入力する部分は、①基礎データ、②選手入力原票、③出場種目票の、３つのシートの黄色い部分のみです。</t>
  </si>
  <si>
    <t>◎　期日の列は、日付けのみ小数点で入力する。１桁の日には０を付ける。例）10月２日 → 10.02 ○ 10.2 ×</t>
  </si>
  <si>
    <t>オオハマ　アユム</t>
  </si>
  <si>
    <t>サカムラ　シュン</t>
  </si>
  <si>
    <t>ムラギシ　ユウヤ</t>
  </si>
  <si>
    <t>ナカタ　シロウ</t>
  </si>
  <si>
    <t>ヨコタニ　アユミ</t>
  </si>
  <si>
    <t>フリガナ→全角で</t>
  </si>
  <si>
    <t>・入力見本を読み注意事項を守って入力してください(スペースは全角スペースのみ。選手入力原票には記録入力不要)。</t>
  </si>
  <si>
    <t>※氏名＆校名に使用するスペースは全角スペースのみ。半角スペース×２は厳禁！！</t>
  </si>
  <si>
    <t>※下は基礎データの記入例です。</t>
  </si>
  <si>
    <t>に塗られている下方の部分のみです。</t>
  </si>
  <si>
    <t>Ｓ</t>
  </si>
  <si>
    <t>★</t>
  </si>
  <si>
    <t>手</t>
  </si>
  <si>
    <t>１年１５００ｍ</t>
  </si>
  <si>
    <t>★</t>
  </si>
  <si>
    <t>走幅跳</t>
  </si>
  <si>
    <t>入力の注意（統一事項）</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</si>
  <si>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</si>
  <si>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</si>
  <si>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 ４００ｍ以下の手動計時大会の記録には、記録列の Ｅ列に 手印を入力する。また、その記録が追風参考と非公認大会の場合には Ｄ列に ★印を入力する。</t>
  </si>
  <si>
    <t>枠数いない場合は空欄</t>
  </si>
  <si>
    <t>四種競技（男子）</t>
  </si>
  <si>
    <t>１年三種競技（男子）</t>
  </si>
  <si>
    <t>四種競技（女子）</t>
  </si>
  <si>
    <t>１年三種競技（女子）</t>
  </si>
  <si>
    <t>・出場種目はプルダウンメニューから選択してください（文字入力をしないこと）。</t>
  </si>
  <si>
    <t>カナザワシリツ　カナザワ</t>
  </si>
  <si>
    <t>・申込一覧表は、シートを開いて印刷するだけです(印刷範囲等の設定は原則不要です)。</t>
  </si>
  <si>
    <r>
      <t>注】</t>
    </r>
    <r>
      <rPr>
        <b/>
        <sz val="12"/>
        <color indexed="12"/>
        <rFont val="ＭＳ ゴシック"/>
        <family val="3"/>
      </rPr>
      <t>男子１０名以内の選手は、入力原票①に入力する</t>
    </r>
    <r>
      <rPr>
        <b/>
        <sz val="12"/>
        <rFont val="ＭＳ ゴシック"/>
        <family val="3"/>
      </rPr>
      <t>こと。</t>
    </r>
  </si>
  <si>
    <r>
      <t>注】</t>
    </r>
    <r>
      <rPr>
        <b/>
        <sz val="12"/>
        <color indexed="10"/>
        <rFont val="ＭＳ ゴシック"/>
        <family val="3"/>
      </rPr>
      <t>女子１０名以内の選手は、入力原票②に入力</t>
    </r>
    <r>
      <rPr>
        <b/>
        <sz val="12"/>
        <rFont val="ＭＳ ゴシック"/>
        <family val="3"/>
      </rPr>
      <t>すること。</t>
    </r>
  </si>
  <si>
    <r>
      <t>注】</t>
    </r>
    <r>
      <rPr>
        <b/>
        <sz val="12"/>
        <color indexed="14"/>
        <rFont val="ＭＳ ゴシック"/>
        <family val="3"/>
      </rPr>
      <t>男女それぞれ１０名を超える場合は、入力原票③に入力</t>
    </r>
    <r>
      <rPr>
        <b/>
        <sz val="12"/>
        <rFont val="ＭＳ ゴシック"/>
        <family val="3"/>
      </rPr>
      <t>すること。</t>
    </r>
  </si>
  <si>
    <r>
      <t xml:space="preserve"> →</t>
    </r>
    <r>
      <rPr>
        <b/>
        <sz val="12"/>
        <color indexed="14"/>
        <rFont val="ＭＳ ゴシック"/>
        <family val="3"/>
      </rPr>
      <t>男女を入力する場合は、男子の後に続けて女子のゼッケン番号順に入力</t>
    </r>
    <r>
      <rPr>
        <b/>
        <sz val="12"/>
        <rFont val="ＭＳ ゴシック"/>
        <family val="3"/>
      </rPr>
      <t>すること。《入力見本参照》</t>
    </r>
  </si>
  <si>
    <t>２　各校男女それぞれの申込人数が10名を超える場合には、下記の学校ナンバーに1000を加えたものを使用する。</t>
  </si>
  <si>
    <t>３　上記１、２でも、学校別のナンバーで不足する場合には、郡市委員より郡市割当のナンバーからもらうこと。</t>
  </si>
  <si>
    <t>４　ナンバー割り当てのない学校は、郡市委員に連絡して下さい。</t>
  </si>
  <si>
    <t>七尾東部</t>
  </si>
  <si>
    <t>松　　東</t>
  </si>
  <si>
    <t>106～115</t>
  </si>
  <si>
    <t>医 王 山</t>
  </si>
  <si>
    <t>国　　府</t>
  </si>
  <si>
    <t>森　　本</t>
  </si>
  <si>
    <t>板　　津</t>
  </si>
  <si>
    <t>116～125</t>
  </si>
  <si>
    <t xml:space="preserve">   額</t>
  </si>
  <si>
    <t>431～440</t>
  </si>
  <si>
    <t>東　　陽</t>
  </si>
  <si>
    <t>小 松 市</t>
  </si>
  <si>
    <t>126～140</t>
  </si>
  <si>
    <t>高 尾 台</t>
  </si>
  <si>
    <t>441～450</t>
  </si>
  <si>
    <t>門　　前</t>
  </si>
  <si>
    <t>816～825</t>
  </si>
  <si>
    <t xml:space="preserve">   緑</t>
  </si>
  <si>
    <t>451～460</t>
  </si>
  <si>
    <t>輪 島 市</t>
  </si>
  <si>
    <t>771～785</t>
  </si>
  <si>
    <t>根　　上</t>
  </si>
  <si>
    <t>141～150</t>
  </si>
  <si>
    <t xml:space="preserve">   港</t>
  </si>
  <si>
    <t>461～470</t>
  </si>
  <si>
    <t>寺　　井</t>
  </si>
  <si>
    <t>151～160</t>
  </si>
  <si>
    <t>北　　鳴</t>
  </si>
  <si>
    <t>471～480</t>
  </si>
  <si>
    <t>柳　　田</t>
  </si>
  <si>
    <t>786～795</t>
  </si>
  <si>
    <t>辰　　口</t>
  </si>
  <si>
    <t>161～170</t>
  </si>
  <si>
    <t>大　　徳</t>
  </si>
  <si>
    <t>481～490</t>
  </si>
  <si>
    <t>能　　都</t>
  </si>
  <si>
    <t>796～805</t>
  </si>
  <si>
    <t>川　　北</t>
  </si>
  <si>
    <t>171～180</t>
  </si>
  <si>
    <t>清　　泉</t>
  </si>
  <si>
    <t>491～500</t>
  </si>
  <si>
    <t>能美郡市</t>
  </si>
  <si>
    <t>181～195</t>
  </si>
  <si>
    <t>金大附属</t>
  </si>
  <si>
    <t>501～510</t>
  </si>
  <si>
    <t>小　　木</t>
  </si>
  <si>
    <t>851～860</t>
  </si>
  <si>
    <t>星　　稜</t>
  </si>
  <si>
    <t>511～520</t>
  </si>
  <si>
    <t>松　　波</t>
  </si>
  <si>
    <t>861～870</t>
  </si>
  <si>
    <t>金沢錦丘</t>
  </si>
  <si>
    <t>916～925</t>
  </si>
  <si>
    <t>穴　　水</t>
  </si>
  <si>
    <t>806～815</t>
  </si>
  <si>
    <t>美　　川</t>
  </si>
  <si>
    <t>926～935</t>
  </si>
  <si>
    <t>北陸学院</t>
  </si>
  <si>
    <t>鳳 珠 郡</t>
  </si>
  <si>
    <t>826～840</t>
  </si>
  <si>
    <t>鶴　　来</t>
  </si>
  <si>
    <t>196～205</t>
  </si>
  <si>
    <t>宝　　立</t>
  </si>
  <si>
    <t>邑　　知</t>
  </si>
  <si>
    <t>626～635</t>
  </si>
  <si>
    <t>通信陸上競技大会学校別ナンバーカード表</t>
  </si>
  <si>
    <t xml:space="preserve">１　男女で同じナンバーがあっても構いません。 </t>
  </si>
  <si>
    <t>521～530</t>
  </si>
  <si>
    <t>羽 咋 市</t>
  </si>
  <si>
    <t>636～645</t>
  </si>
  <si>
    <t>256～270</t>
  </si>
  <si>
    <t>志　　賀</t>
  </si>
  <si>
    <t>646～655</t>
  </si>
  <si>
    <t>富　　来</t>
  </si>
  <si>
    <t>羽 咋 郡</t>
  </si>
  <si>
    <t>656～675</t>
  </si>
  <si>
    <t>2012.</t>
  </si>
  <si>
    <t>　ナンバーカードは通信陸上用のものを使用する(Ｎｏシート、または県中体連開催基準要項参照)。</t>
  </si>
  <si>
    <t>◎県中学校選抜混成・競歩大会申込ソフトの使用について</t>
  </si>
  <si>
    <t>・陸上競技部顧問が申込時に提出する申込一覧表が自動作成されます。</t>
  </si>
  <si>
    <t xml:space="preserve">  「申込一覧表には、参加申し込み人数、参加種目数、金額、日付を記入してください」</t>
  </si>
  <si>
    <t>726～735</t>
  </si>
  <si>
    <t>野々市市</t>
  </si>
  <si>
    <t>能登香島</t>
  </si>
  <si>
    <t>中 能 登</t>
  </si>
  <si>
    <t>706～715</t>
  </si>
  <si>
    <t>丸　　内</t>
  </si>
  <si>
    <t>56～ 65</t>
  </si>
  <si>
    <t>浅 野 川</t>
  </si>
  <si>
    <t>401～410</t>
  </si>
  <si>
    <t>鹿 島 郡</t>
  </si>
  <si>
    <t>736～750</t>
  </si>
  <si>
    <t>安　　宅</t>
  </si>
  <si>
    <t>66～ 75</t>
  </si>
  <si>
    <t>金　  石</t>
  </si>
  <si>
    <t>411～420</t>
  </si>
  <si>
    <t>松　　陽</t>
  </si>
  <si>
    <t>76～ 85</t>
  </si>
  <si>
    <t>芝　　原</t>
  </si>
  <si>
    <t>946～955</t>
  </si>
  <si>
    <t>北　　辰</t>
  </si>
  <si>
    <t>206～215</t>
  </si>
  <si>
    <t>金 沢 市</t>
  </si>
  <si>
    <t>531～540</t>
  </si>
  <si>
    <t>鳥　　越</t>
  </si>
  <si>
    <t>216～225</t>
  </si>
  <si>
    <t>白　　嶺</t>
  </si>
  <si>
    <t>226～235</t>
  </si>
  <si>
    <t>内　　灘</t>
  </si>
  <si>
    <t>541～550</t>
  </si>
  <si>
    <t>珠 洲 市</t>
  </si>
  <si>
    <t>871～885</t>
  </si>
  <si>
    <t>笠　　間</t>
  </si>
  <si>
    <t>津　　幡</t>
  </si>
  <si>
    <t>551～560</t>
  </si>
  <si>
    <t>松　　任</t>
  </si>
  <si>
    <t>271～280</t>
  </si>
  <si>
    <t>宇 ノ 気</t>
  </si>
  <si>
    <t>561～570</t>
  </si>
  <si>
    <t>北　　星</t>
  </si>
  <si>
    <t>281～290</t>
  </si>
  <si>
    <t>河 北 台</t>
  </si>
  <si>
    <t>571～580</t>
  </si>
  <si>
    <t>光　　野</t>
  </si>
  <si>
    <t>291～300</t>
  </si>
  <si>
    <t>高　　松</t>
  </si>
  <si>
    <t>581～590</t>
  </si>
  <si>
    <t>白 山 市</t>
  </si>
  <si>
    <t>301～315</t>
  </si>
  <si>
    <t>津 幡 南</t>
  </si>
  <si>
    <t>591～600</t>
  </si>
  <si>
    <t>河北郡市</t>
  </si>
  <si>
    <t>601～615</t>
  </si>
  <si>
    <t>県中体連陸上競技部</t>
  </si>
  <si>
    <t>野 々 市</t>
  </si>
  <si>
    <t>236～245</t>
  </si>
  <si>
    <t>予備ナンバー</t>
  </si>
  <si>
    <t>966～999</t>
  </si>
  <si>
    <t>布　　水</t>
  </si>
  <si>
    <t>246～255</t>
  </si>
  <si>
    <t>羽　  咋</t>
  </si>
  <si>
    <t>616～625</t>
  </si>
  <si>
    <t>316～320</t>
  </si>
  <si>
    <t>　</t>
  </si>
  <si>
    <t>輪　　島</t>
  </si>
  <si>
    <t>761～770</t>
  </si>
  <si>
    <t>御　　幸</t>
  </si>
  <si>
    <t>西 南 部</t>
  </si>
  <si>
    <t>421～430</t>
  </si>
  <si>
    <t>南　　部</t>
  </si>
  <si>
    <t>86～ 95</t>
  </si>
  <si>
    <t>内　　川</t>
  </si>
  <si>
    <t>中　　海</t>
  </si>
  <si>
    <t>96～105</t>
  </si>
  <si>
    <t>犀　　生</t>
  </si>
  <si>
    <t>906～915</t>
  </si>
  <si>
    <t>緑　　丘</t>
  </si>
  <si>
    <t>841～850</t>
  </si>
  <si>
    <t>三　　崎</t>
  </si>
  <si>
    <t>大　　谷</t>
  </si>
  <si>
    <t>751～760</t>
  </si>
  <si>
    <t>896～905</t>
  </si>
  <si>
    <t>女子用</t>
  </si>
  <si>
    <t>男子用</t>
  </si>
  <si>
    <t>男女兼用</t>
  </si>
  <si>
    <t>顧問審判</t>
  </si>
  <si>
    <t>※大会当日、運営協力できる顧問名を全て記載のこと、</t>
  </si>
  <si>
    <t>記載のない場合は参加を認めません</t>
  </si>
  <si>
    <t>顧問審判1</t>
  </si>
  <si>
    <t>顧問審判2</t>
  </si>
  <si>
    <t>顧問審判3</t>
  </si>
  <si>
    <t>顧問審判4</t>
  </si>
  <si>
    <t>記載のない場合には参加を認めません</t>
  </si>
  <si>
    <t>錦　　城</t>
  </si>
  <si>
    <t>1～ 10</t>
  </si>
  <si>
    <t>　 泉　</t>
  </si>
  <si>
    <t>321～330</t>
  </si>
  <si>
    <t>936～945</t>
  </si>
  <si>
    <t>橋 　 立</t>
  </si>
  <si>
    <t>956～965</t>
  </si>
  <si>
    <t>野  　田</t>
  </si>
  <si>
    <t>331～340</t>
  </si>
  <si>
    <t>片 山 津</t>
  </si>
  <si>
    <t>41～ 50</t>
  </si>
  <si>
    <t>城　　南</t>
  </si>
  <si>
    <t>341～350</t>
  </si>
  <si>
    <t>東　  和</t>
  </si>
  <si>
    <t>11～ 20</t>
  </si>
  <si>
    <t>紫 錦 台</t>
  </si>
  <si>
    <t>351～360</t>
  </si>
  <si>
    <t>山　  代</t>
  </si>
  <si>
    <t>21～ 30</t>
  </si>
  <si>
    <t>兼　　六</t>
  </si>
  <si>
    <t>361～370</t>
  </si>
  <si>
    <t>山 　 中</t>
  </si>
  <si>
    <t>31～ 40</t>
  </si>
  <si>
    <t>小 将 町</t>
  </si>
  <si>
    <t>371～380</t>
  </si>
  <si>
    <t>加 賀 市</t>
  </si>
  <si>
    <t>51～ 55</t>
  </si>
  <si>
    <t>高　　岡</t>
  </si>
  <si>
    <t>381～390</t>
  </si>
  <si>
    <t>七 尾 市</t>
  </si>
  <si>
    <t>686～705</t>
  </si>
  <si>
    <t>鳴　　和</t>
  </si>
  <si>
    <t>391～400</t>
  </si>
  <si>
    <t>芦　　城</t>
  </si>
  <si>
    <t>886～895</t>
  </si>
  <si>
    <t>長　　田</t>
  </si>
  <si>
    <t>宝　　達</t>
  </si>
  <si>
    <t>676～685</t>
  </si>
  <si>
    <t>七　　尾</t>
  </si>
  <si>
    <t>716～725</t>
  </si>
  <si>
    <t>中　　島</t>
  </si>
  <si>
    <t>平成31年度は37回</t>
  </si>
  <si>
    <t>2019.</t>
  </si>
  <si>
    <t>2019.</t>
  </si>
  <si>
    <t>松　任</t>
  </si>
  <si>
    <t>　　令和　　　年　７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</si>
</sst>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_ "/>
    <numFmt numFmtId="180" formatCode="0.00_);[Red]\(0.00\)"/>
  </numFmts>
  <fonts count="76">
    <font>
      <sz val="12"/>
      <name val="Arial"/>
      <family val="2"/>
    </font>
    <font>
      <b/>
      <sz val="10"/>
      <name val="Arial"/>
      <family val="2"/>
    </font>
    <font>
      <i/>
      <sz val="10"/>
      <name val="Arial"/>
      <family val="2"/>
    </font>
    <font>
      <b/>
      <i/>
      <sz val="10"/>
      <name val="Arial"/>
      <family val="2"/>
    </font>
    <font>
      <sz val="6"/>
      <name val="ＭＳ Ｐゴシック"/>
      <family val="3"/>
    </font>
    <font>
      <u val="single"/>
      <sz val="10.45"/>
      <color indexed="12"/>
      <name val="Arial"/>
      <family val="2"/>
    </font>
    <font>
      <u val="single"/>
      <sz val="10.45"/>
      <color indexed="36"/>
      <name val="Arial"/>
      <family val="2"/>
    </font>
    <font>
      <b/>
      <sz val="9.55"/>
      <color indexed="8"/>
      <name val="ＭＳ ゴシック"/>
      <family val="3"/>
    </font>
    <font>
      <b/>
      <sz val="12"/>
      <color indexed="8"/>
      <name val="ＭＳ ゴシック"/>
      <family val="3"/>
    </font>
    <font>
      <b/>
      <sz val="16"/>
      <color indexed="8"/>
      <name val="ＭＳ ゴシック"/>
      <family val="3"/>
    </font>
    <font>
      <b/>
      <sz val="16"/>
      <name val="ＭＳ ゴシック"/>
      <family val="3"/>
    </font>
    <font>
      <sz val="12"/>
      <name val="ＭＳ ゴシック"/>
      <family val="3"/>
    </font>
    <font>
      <b/>
      <sz val="12"/>
      <name val="ＭＳ ゴシック"/>
      <family val="3"/>
    </font>
    <font>
      <sz val="9"/>
      <name val="ＭＳ ゴシック"/>
      <family val="3"/>
    </font>
    <font>
      <sz val="9.55"/>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10"/>
      <name val="ＭＳ ゴシック"/>
      <family val="3"/>
    </font>
    <font>
      <b/>
      <sz val="9"/>
      <color indexed="8"/>
      <name val="ＭＳ ゴシック"/>
      <family val="3"/>
    </font>
    <font>
      <b/>
      <sz val="10"/>
      <color indexed="8"/>
      <name val="ＭＳ ゴシック"/>
      <family val="3"/>
    </font>
    <font>
      <sz val="12"/>
      <color indexed="8"/>
      <name val="ＭＳ ゴシック"/>
      <family val="3"/>
    </font>
    <font>
      <b/>
      <u val="single"/>
      <sz val="10"/>
      <color indexed="8"/>
      <name val="ＭＳ ゴシック"/>
      <family val="3"/>
    </font>
    <font>
      <b/>
      <sz val="14"/>
      <name val="ＭＳ ゴシック"/>
      <family val="3"/>
    </font>
    <font>
      <b/>
      <sz val="9"/>
      <name val="ＭＳ ゴシック"/>
      <family val="3"/>
    </font>
    <font>
      <b/>
      <sz val="10"/>
      <name val="ＭＳ ゴシック"/>
      <family val="3"/>
    </font>
    <font>
      <b/>
      <sz val="11"/>
      <color indexed="8"/>
      <name val="ＭＳ ゴシック"/>
      <family val="3"/>
    </font>
    <font>
      <b/>
      <sz val="11"/>
      <name val="Arial"/>
      <family val="2"/>
    </font>
    <font>
      <sz val="7"/>
      <color indexed="8"/>
      <name val="ＭＳ ゴシック"/>
      <family val="3"/>
    </font>
    <font>
      <sz val="7"/>
      <name val="ＭＳ ゴシック"/>
      <family val="3"/>
    </font>
    <font>
      <sz val="12"/>
      <name val="ＭＳ 明朝"/>
      <family val="1"/>
    </font>
    <font>
      <sz val="8"/>
      <color indexed="10"/>
      <name val="ＭＳ ゴシック"/>
      <family val="3"/>
    </font>
    <font>
      <b/>
      <sz val="11"/>
      <name val="ＭＳ Ｐゴシック"/>
      <family val="3"/>
    </font>
    <font>
      <b/>
      <sz val="12"/>
      <color indexed="12"/>
      <name val="ＭＳ ゴシック"/>
      <family val="3"/>
    </font>
    <font>
      <b/>
      <sz val="12"/>
      <color indexed="10"/>
      <name val="ＭＳ ゴシック"/>
      <family val="3"/>
    </font>
    <font>
      <b/>
      <sz val="12"/>
      <color indexed="14"/>
      <name val="ＭＳ ゴシック"/>
      <family val="3"/>
    </font>
    <font>
      <sz val="11"/>
      <name val="ＭＳ ゴシック"/>
      <family val="3"/>
    </font>
    <font>
      <b/>
      <sz val="9"/>
      <color indexed="10"/>
      <name val="ＭＳ ゴシック"/>
      <family val="3"/>
    </font>
    <font>
      <b/>
      <sz val="12"/>
      <name val="Arial"/>
      <family val="2"/>
    </font>
    <font>
      <sz val="9"/>
      <color indexed="8"/>
      <name val="ＭＳ ゴシック"/>
      <family val="3"/>
    </font>
    <font>
      <b/>
      <sz val="9.55"/>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33"/>
        <bgColor indexed="64"/>
      </patternFill>
    </fill>
    <fill>
      <patternFill patternType="solid">
        <fgColor indexed="40"/>
        <bgColor indexed="64"/>
      </patternFill>
    </fill>
    <fill>
      <patternFill patternType="solid">
        <fgColor indexed="51"/>
        <bgColor indexed="64"/>
      </patternFill>
    </fill>
    <fill>
      <patternFill patternType="solid">
        <fgColor indexed="14"/>
        <bgColor indexed="64"/>
      </patternFill>
    </fill>
    <fill>
      <patternFill patternType="solid">
        <fgColor indexed="44"/>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color indexed="8"/>
      </left>
      <right style="medium"/>
      <top style="medium"/>
      <bottom style="double">
        <color indexed="8"/>
      </bottom>
    </border>
    <border>
      <left>
        <color indexed="63"/>
      </left>
      <right style="medium">
        <color indexed="8"/>
      </right>
      <top style="medium"/>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style="medium"/>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style="thin"/>
      <top style="thin"/>
      <bottom style="double"/>
    </border>
    <border>
      <left>
        <color indexed="63"/>
      </left>
      <right>
        <color indexed="63"/>
      </right>
      <top style="thin"/>
      <bottom style="double"/>
    </border>
    <border>
      <left style="thin">
        <color indexed="8"/>
      </left>
      <right>
        <color indexed="63"/>
      </right>
      <top style="thin"/>
      <bottom style="double"/>
    </border>
    <border>
      <left>
        <color indexed="63"/>
      </left>
      <right style="thin">
        <color indexed="8"/>
      </right>
      <top style="thin"/>
      <bottom style="double"/>
    </border>
    <border>
      <left style="thin"/>
      <right style="thin"/>
      <top>
        <color indexed="63"/>
      </top>
      <bottom style="thin"/>
    </border>
    <border>
      <left style="medium"/>
      <right>
        <color indexed="63"/>
      </right>
      <top style="medium"/>
      <bottom style="medium"/>
    </border>
    <border>
      <left style="thin"/>
      <right style="medium"/>
      <top style="medium"/>
      <bottom style="medium"/>
    </border>
    <border>
      <left style="medium"/>
      <right style="thin"/>
      <top style="medium"/>
      <bottom>
        <color indexed="24"/>
      </bottom>
    </border>
    <border>
      <left>
        <color indexed="24"/>
      </left>
      <right style="thin"/>
      <top style="medium"/>
      <bottom>
        <color indexed="24"/>
      </bottom>
    </border>
    <border>
      <left style="thin"/>
      <right style="thin"/>
      <top style="medium"/>
      <bottom>
        <color indexed="24"/>
      </bottom>
    </border>
    <border>
      <left>
        <color indexed="24"/>
      </left>
      <right style="medium"/>
      <top style="medium"/>
      <bottom>
        <color indexed="24"/>
      </bottom>
    </border>
    <border>
      <left style="medium"/>
      <right style="thin"/>
      <top>
        <color indexed="24"/>
      </top>
      <bottom>
        <color indexed="63"/>
      </bottom>
    </border>
    <border>
      <left>
        <color indexed="24"/>
      </left>
      <right style="thin"/>
      <top>
        <color indexed="24"/>
      </top>
      <bottom>
        <color indexed="63"/>
      </bottom>
    </border>
    <border>
      <left style="thin"/>
      <right style="thin"/>
      <top>
        <color indexed="24"/>
      </top>
      <bottom>
        <color indexed="63"/>
      </bottom>
    </border>
    <border>
      <left>
        <color indexed="24"/>
      </left>
      <right style="medium"/>
      <top>
        <color indexed="24"/>
      </top>
      <bottom>
        <color indexed="63"/>
      </bottom>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double"/>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24"/>
      </right>
      <top>
        <color indexed="24"/>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medium">
        <color indexed="8"/>
      </left>
      <right style="medium">
        <color indexed="8"/>
      </right>
      <top style="double">
        <color indexed="8"/>
      </top>
      <bottom>
        <color indexed="63"/>
      </bottom>
    </border>
    <border>
      <left style="thin"/>
      <right>
        <color indexed="63"/>
      </right>
      <top>
        <color indexed="63"/>
      </top>
      <bottom style="double"/>
    </border>
    <border>
      <left style="thin"/>
      <right style="medium"/>
      <top style="thin"/>
      <bottom style="double"/>
    </border>
    <border>
      <left style="medium"/>
      <right style="medium"/>
      <top style="medium"/>
      <bottom>
        <color indexed="63"/>
      </bottom>
    </border>
    <border diagonalUp="1">
      <left style="medium">
        <color indexed="8"/>
      </left>
      <right style="medium">
        <color indexed="8"/>
      </right>
      <top style="double">
        <color indexed="8"/>
      </top>
      <bottom>
        <color indexed="63"/>
      </bottom>
      <diagonal style="thin">
        <color indexed="8"/>
      </diagonal>
    </border>
    <border diagonalUp="1">
      <left style="medium">
        <color indexed="8"/>
      </left>
      <right style="medium">
        <color indexed="8"/>
      </right>
      <top>
        <color indexed="63"/>
      </top>
      <bottom>
        <color indexed="63"/>
      </bottom>
      <diagonal style="thin">
        <color indexed="8"/>
      </diagonal>
    </border>
    <border diagonalUp="1">
      <left style="medium">
        <color indexed="8"/>
      </left>
      <right style="medium">
        <color indexed="8"/>
      </right>
      <top>
        <color indexed="63"/>
      </top>
      <bottom style="medium">
        <color indexed="8"/>
      </bottom>
      <diagonal style="thin">
        <color indexed="8"/>
      </diagonal>
    </border>
    <border diagonalUp="1">
      <left style="medium">
        <color indexed="8"/>
      </left>
      <right style="medium">
        <color indexed="8"/>
      </right>
      <top>
        <color indexed="63"/>
      </top>
      <bottom style="medium"/>
      <diagonal style="thin">
        <color indexed="8"/>
      </diagonal>
    </border>
    <border>
      <left style="thin"/>
      <right style="thin"/>
      <top style="double"/>
      <bottom style="thin"/>
    </border>
    <border>
      <left>
        <color indexed="63"/>
      </left>
      <right style="thin">
        <color indexed="8"/>
      </right>
      <top style="thin">
        <color indexed="8"/>
      </top>
      <bottom style="thin">
        <color indexed="8"/>
      </bottom>
    </border>
    <border>
      <left style="medium"/>
      <right style="medium"/>
      <top>
        <color indexed="24"/>
      </top>
      <bottom style="double"/>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style="medium"/>
      <top>
        <color indexed="63"/>
      </top>
      <bottom>
        <color indexed="63"/>
      </bottom>
    </border>
    <border>
      <left style="medium">
        <color indexed="8"/>
      </left>
      <right style="medium"/>
      <top>
        <color indexed="63"/>
      </top>
      <bottom style="medium"/>
    </border>
    <border>
      <left style="medium">
        <color indexed="8"/>
      </left>
      <right style="medium"/>
      <top style="medium">
        <color indexed="8"/>
      </top>
      <bottom>
        <color indexed="63"/>
      </bottom>
    </border>
    <border>
      <left style="hair"/>
      <right style="hair"/>
      <top>
        <color indexed="63"/>
      </top>
      <bottom>
        <color indexed="63"/>
      </bottom>
    </border>
    <border>
      <left style="hair"/>
      <right style="hair"/>
      <top>
        <color indexed="63"/>
      </top>
      <bottom style="medium"/>
    </border>
    <border>
      <left style="hair"/>
      <right style="hair"/>
      <top style="medium">
        <color indexed="8"/>
      </top>
      <bottom>
        <color indexed="63"/>
      </bottom>
    </border>
    <border>
      <left style="thin"/>
      <right style="thin">
        <color indexed="8"/>
      </right>
      <top style="thin">
        <color indexed="8"/>
      </top>
      <bottom style="thin"/>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medium"/>
      <right style="medium"/>
      <top>
        <color indexed="63"/>
      </top>
      <bottom style="thin">
        <color indexed="8"/>
      </bottom>
    </border>
    <border>
      <left style="thin"/>
      <right style="medium"/>
      <top style="thin"/>
      <bottom style="thin"/>
    </border>
    <border>
      <left style="thin"/>
      <right style="medium"/>
      <top>
        <color indexed="63"/>
      </top>
      <bottom style="medium"/>
    </border>
    <border>
      <left style="medium"/>
      <right style="medium"/>
      <top style="thin"/>
      <bottom style="thin"/>
    </border>
    <border>
      <left style="thin"/>
      <right style="thin"/>
      <top style="thin"/>
      <bottom style="medium"/>
    </border>
    <border>
      <left style="medium"/>
      <right>
        <color indexed="63"/>
      </right>
      <top style="medium"/>
      <bottom style="dotted"/>
    </border>
    <border>
      <left style="thin"/>
      <right style="medium"/>
      <top style="medium"/>
      <bottom style="dotted"/>
    </border>
    <border>
      <left style="medium"/>
      <right style="thin"/>
      <top style="medium"/>
      <bottom style="dotted"/>
    </border>
    <border>
      <left style="medium"/>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style="dotted"/>
      <bottom>
        <color indexed="63"/>
      </bottom>
    </border>
    <border>
      <left style="thin"/>
      <right style="medium"/>
      <top style="dotted"/>
      <bottom>
        <color indexed="63"/>
      </bottom>
    </border>
    <border>
      <left style="medium"/>
      <right>
        <color indexed="63"/>
      </right>
      <top style="double"/>
      <bottom style="medium"/>
    </border>
    <border>
      <left style="thin"/>
      <right style="medium"/>
      <top style="double"/>
      <bottom style="medium"/>
    </border>
    <border>
      <left style="medium"/>
      <right style="thin"/>
      <top style="dotted"/>
      <bottom>
        <color indexed="63"/>
      </bottom>
    </border>
    <border>
      <left style="medium"/>
      <right style="thin"/>
      <top style="double"/>
      <bottom style="medium"/>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color indexed="63"/>
      </bottom>
    </border>
    <border>
      <left style="dotted"/>
      <right style="medium"/>
      <top style="dotted"/>
      <bottom>
        <color indexed="63"/>
      </bottom>
    </border>
    <border>
      <left style="medium"/>
      <right style="dotted"/>
      <top style="double"/>
      <bottom style="medium"/>
    </border>
    <border>
      <left style="dotted"/>
      <right style="medium"/>
      <top style="double"/>
      <bottom style="medium"/>
    </border>
    <border>
      <left>
        <color indexed="63"/>
      </left>
      <right style="medium"/>
      <top style="medium"/>
      <bottom style="double"/>
    </border>
    <border>
      <left style="medium"/>
      <right>
        <color indexed="63"/>
      </right>
      <top style="medium"/>
      <bottom style="double"/>
    </border>
    <border>
      <left style="thin"/>
      <right style="medium">
        <color indexed="8"/>
      </right>
      <top style="double"/>
      <bottom style="thin">
        <color indexed="8"/>
      </bottom>
    </border>
    <border>
      <left>
        <color indexed="24"/>
      </left>
      <right style="medium"/>
      <top style="thin"/>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24"/>
      </left>
      <right style="medium"/>
      <top style="medium"/>
      <bottom style="medium"/>
    </border>
    <border>
      <left style="medium"/>
      <right style="thin"/>
      <top>
        <color indexed="63"/>
      </top>
      <bottom style="medium"/>
    </border>
    <border>
      <left style="medium"/>
      <right style="thin"/>
      <top style="double"/>
      <bottom>
        <color indexed="63"/>
      </bottom>
    </border>
    <border>
      <left style="medium"/>
      <right style="thin"/>
      <top>
        <color indexed="63"/>
      </top>
      <bottom style="double"/>
    </border>
    <border>
      <left style="thin"/>
      <right style="thin"/>
      <top>
        <color indexed="63"/>
      </top>
      <bottom style="double"/>
    </border>
    <border>
      <left style="thin"/>
      <right>
        <color indexed="63"/>
      </right>
      <top style="thin"/>
      <bottom>
        <color indexed="63"/>
      </bottom>
    </border>
    <border>
      <left style="thin"/>
      <right style="medium"/>
      <top style="thin"/>
      <bottom>
        <color indexed="63"/>
      </bottom>
    </border>
    <border>
      <left style="thin"/>
      <right style="medium"/>
      <top>
        <color indexed="63"/>
      </top>
      <bottom style="double"/>
    </border>
    <border>
      <left style="thin">
        <color indexed="8"/>
      </left>
      <right style="thin">
        <color indexed="8"/>
      </right>
      <top style="thin">
        <color indexed="8"/>
      </top>
      <bottom style="double"/>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0" fontId="73" fillId="30" borderId="4" applyNumberFormat="0" applyAlignment="0" applyProtection="0"/>
    <xf numFmtId="0" fontId="6" fillId="0" borderId="0" applyNumberFormat="0" applyFill="0" applyBorder="0" applyAlignment="0" applyProtection="0"/>
    <xf numFmtId="0" fontId="74" fillId="31" borderId="0" applyNumberFormat="0" applyBorder="0" applyAlignment="0" applyProtection="0"/>
  </cellStyleXfs>
  <cellXfs count="431">
    <xf numFmtId="0" fontId="0" fillId="0" borderId="0" xfId="0" applyAlignment="1">
      <alignment/>
    </xf>
    <xf numFmtId="0" fontId="8" fillId="0" borderId="0" xfId="0" applyFont="1" applyAlignment="1">
      <alignment/>
    </xf>
    <xf numFmtId="0" fontId="7" fillId="0" borderId="0" xfId="0" applyFont="1" applyFill="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Fill="1" applyAlignment="1">
      <alignment horizontal="center"/>
    </xf>
    <xf numFmtId="0" fontId="12" fillId="32" borderId="0" xfId="0" applyFont="1" applyFill="1" applyAlignment="1">
      <alignment horizontal="center"/>
    </xf>
    <xf numFmtId="0" fontId="11" fillId="0" borderId="0" xfId="0" applyFont="1" applyBorder="1" applyAlignment="1">
      <alignment/>
    </xf>
    <xf numFmtId="0" fontId="12" fillId="33" borderId="10" xfId="0" applyFont="1" applyFill="1" applyBorder="1" applyAlignment="1">
      <alignment horizontal="center"/>
    </xf>
    <xf numFmtId="0" fontId="11" fillId="33" borderId="11" xfId="0" applyFont="1" applyFill="1" applyBorder="1" applyAlignment="1">
      <alignment/>
    </xf>
    <xf numFmtId="0" fontId="11" fillId="33" borderId="12" xfId="0" applyFont="1" applyFill="1" applyBorder="1" applyAlignment="1">
      <alignment/>
    </xf>
    <xf numFmtId="0" fontId="11" fillId="33" borderId="13" xfId="0" applyFont="1" applyFill="1" applyBorder="1" applyAlignment="1">
      <alignment horizontal="center"/>
    </xf>
    <xf numFmtId="0" fontId="11" fillId="33" borderId="0" xfId="0" applyFont="1" applyFill="1" applyBorder="1" applyAlignment="1">
      <alignment/>
    </xf>
    <xf numFmtId="0" fontId="11" fillId="33" borderId="14" xfId="0" applyFont="1" applyFill="1" applyBorder="1" applyAlignment="1">
      <alignment/>
    </xf>
    <xf numFmtId="0" fontId="11" fillId="33" borderId="13" xfId="0" applyFont="1" applyFill="1" applyBorder="1" applyAlignment="1">
      <alignment/>
    </xf>
    <xf numFmtId="0" fontId="11" fillId="33" borderId="15"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1" fillId="32" borderId="0" xfId="0" applyFont="1" applyFill="1" applyAlignment="1">
      <alignment/>
    </xf>
    <xf numFmtId="0" fontId="11" fillId="0" borderId="0" xfId="0" applyFont="1" applyFill="1" applyAlignment="1">
      <alignment/>
    </xf>
    <xf numFmtId="0" fontId="12" fillId="0" borderId="0" xfId="0" applyNumberFormat="1" applyFont="1" applyAlignment="1">
      <alignment/>
    </xf>
    <xf numFmtId="0" fontId="11" fillId="0" borderId="0" xfId="0" applyNumberFormat="1" applyFont="1" applyAlignment="1">
      <alignment/>
    </xf>
    <xf numFmtId="0" fontId="12" fillId="34" borderId="0" xfId="0" applyNumberFormat="1" applyFont="1" applyFill="1" applyAlignment="1">
      <alignment/>
    </xf>
    <xf numFmtId="0" fontId="11" fillId="34" borderId="0" xfId="0" applyNumberFormat="1" applyFont="1" applyFill="1" applyAlignment="1">
      <alignment/>
    </xf>
    <xf numFmtId="0" fontId="12" fillId="0" borderId="0" xfId="0" applyNumberFormat="1" applyFont="1" applyAlignment="1">
      <alignment horizontal="center"/>
    </xf>
    <xf numFmtId="0" fontId="11" fillId="34" borderId="18" xfId="0" applyNumberFormat="1" applyFont="1" applyFill="1" applyBorder="1" applyAlignment="1">
      <alignment horizontal="center"/>
    </xf>
    <xf numFmtId="0" fontId="11" fillId="34" borderId="19" xfId="0" applyNumberFormat="1" applyFont="1" applyFill="1" applyBorder="1" applyAlignment="1">
      <alignment horizontal="center"/>
    </xf>
    <xf numFmtId="0" fontId="11" fillId="34" borderId="19" xfId="0" applyNumberFormat="1" applyFont="1" applyFill="1" applyBorder="1" applyAlignment="1">
      <alignment/>
    </xf>
    <xf numFmtId="0" fontId="11" fillId="34" borderId="20" xfId="0" applyNumberFormat="1" applyFont="1" applyFill="1" applyBorder="1" applyAlignment="1">
      <alignment horizontal="center"/>
    </xf>
    <xf numFmtId="0" fontId="11" fillId="34" borderId="21" xfId="0" applyNumberFormat="1" applyFont="1" applyFill="1" applyBorder="1" applyAlignment="1">
      <alignment/>
    </xf>
    <xf numFmtId="0" fontId="11" fillId="34" borderId="0" xfId="0" applyNumberFormat="1" applyFont="1" applyFill="1" applyBorder="1" applyAlignment="1">
      <alignment/>
    </xf>
    <xf numFmtId="1" fontId="11" fillId="34" borderId="0" xfId="0" applyNumberFormat="1" applyFont="1" applyFill="1" applyBorder="1" applyAlignment="1">
      <alignment/>
    </xf>
    <xf numFmtId="0" fontId="11" fillId="34" borderId="0" xfId="0" applyNumberFormat="1" applyFont="1" applyFill="1" applyBorder="1" applyAlignment="1">
      <alignment/>
    </xf>
    <xf numFmtId="0" fontId="11" fillId="34" borderId="22" xfId="0" applyNumberFormat="1" applyFont="1" applyFill="1" applyBorder="1" applyAlignment="1">
      <alignment/>
    </xf>
    <xf numFmtId="0" fontId="11" fillId="34" borderId="22" xfId="0" applyNumberFormat="1" applyFont="1" applyFill="1" applyBorder="1" applyAlignment="1">
      <alignment/>
    </xf>
    <xf numFmtId="0" fontId="11" fillId="34" borderId="21" xfId="0" applyNumberFormat="1" applyFont="1" applyFill="1" applyBorder="1" applyAlignment="1">
      <alignment/>
    </xf>
    <xf numFmtId="0" fontId="11" fillId="0" borderId="0" xfId="0" applyNumberFormat="1" applyFont="1" applyBorder="1" applyAlignment="1">
      <alignment/>
    </xf>
    <xf numFmtId="0" fontId="11" fillId="0" borderId="23" xfId="0" applyNumberFormat="1" applyFont="1" applyBorder="1" applyAlignment="1">
      <alignment horizontal="center"/>
    </xf>
    <xf numFmtId="0" fontId="11" fillId="0" borderId="24" xfId="0" applyNumberFormat="1" applyFont="1" applyBorder="1" applyAlignment="1">
      <alignment horizontal="center"/>
    </xf>
    <xf numFmtId="0" fontId="11" fillId="0" borderId="24" xfId="0" applyNumberFormat="1" applyFont="1" applyBorder="1" applyAlignment="1">
      <alignment/>
    </xf>
    <xf numFmtId="0" fontId="11" fillId="0" borderId="25" xfId="0" applyNumberFormat="1" applyFont="1" applyBorder="1" applyAlignment="1">
      <alignment horizontal="center"/>
    </xf>
    <xf numFmtId="0" fontId="11" fillId="0" borderId="26" xfId="0" applyNumberFormat="1" applyFont="1" applyBorder="1" applyAlignment="1">
      <alignment horizontal="center"/>
    </xf>
    <xf numFmtId="0" fontId="11" fillId="32" borderId="27" xfId="0" applyNumberFormat="1" applyFont="1" applyFill="1" applyBorder="1" applyAlignment="1">
      <alignment/>
    </xf>
    <xf numFmtId="0" fontId="11" fillId="0" borderId="0" xfId="0" applyNumberFormat="1" applyFont="1" applyBorder="1" applyAlignment="1">
      <alignment/>
    </xf>
    <xf numFmtId="0" fontId="11" fillId="0" borderId="0" xfId="0" applyNumberFormat="1" applyFont="1" applyFill="1" applyBorder="1" applyAlignment="1">
      <alignment/>
    </xf>
    <xf numFmtId="0" fontId="11" fillId="32" borderId="28" xfId="0" applyNumberFormat="1" applyFont="1" applyFill="1" applyBorder="1" applyAlignment="1">
      <alignment/>
    </xf>
    <xf numFmtId="0" fontId="11" fillId="0" borderId="29" xfId="0" applyNumberFormat="1" applyFont="1" applyBorder="1" applyAlignment="1">
      <alignment/>
    </xf>
    <xf numFmtId="0" fontId="11" fillId="0" borderId="29" xfId="0" applyNumberFormat="1" applyFont="1" applyFill="1" applyBorder="1" applyAlignment="1">
      <alignment/>
    </xf>
    <xf numFmtId="0" fontId="11" fillId="0" borderId="30" xfId="0" applyNumberFormat="1" applyFont="1" applyBorder="1" applyAlignment="1">
      <alignment/>
    </xf>
    <xf numFmtId="0" fontId="11" fillId="0" borderId="30" xfId="0" applyNumberFormat="1" applyFont="1" applyFill="1" applyBorder="1" applyAlignment="1">
      <alignment/>
    </xf>
    <xf numFmtId="0" fontId="11" fillId="0" borderId="30" xfId="0" applyNumberFormat="1" applyFont="1" applyBorder="1" applyAlignment="1">
      <alignment/>
    </xf>
    <xf numFmtId="0" fontId="11" fillId="0" borderId="31" xfId="0" applyNumberFormat="1" applyFont="1" applyBorder="1" applyAlignment="1">
      <alignment horizontal="center"/>
    </xf>
    <xf numFmtId="0" fontId="11" fillId="0" borderId="32" xfId="0" applyNumberFormat="1" applyFont="1" applyBorder="1" applyAlignment="1">
      <alignment horizontal="center"/>
    </xf>
    <xf numFmtId="0" fontId="11" fillId="0" borderId="33" xfId="0" applyNumberFormat="1" applyFont="1" applyBorder="1" applyAlignment="1">
      <alignment/>
    </xf>
    <xf numFmtId="0" fontId="11" fillId="0" borderId="34" xfId="0" applyNumberFormat="1" applyFont="1" applyFill="1" applyBorder="1" applyAlignment="1">
      <alignment/>
    </xf>
    <xf numFmtId="0" fontId="11" fillId="0" borderId="35" xfId="0" applyNumberFormat="1" applyFont="1" applyFill="1" applyBorder="1" applyAlignment="1">
      <alignment/>
    </xf>
    <xf numFmtId="0" fontId="11" fillId="0" borderId="0" xfId="0" applyFont="1" applyFill="1" applyBorder="1" applyAlignment="1">
      <alignment/>
    </xf>
    <xf numFmtId="0" fontId="11" fillId="0" borderId="36" xfId="0" applyFont="1" applyBorder="1" applyAlignment="1">
      <alignment/>
    </xf>
    <xf numFmtId="0" fontId="11" fillId="0" borderId="0" xfId="0" applyNumberFormat="1" applyFont="1" applyAlignment="1">
      <alignment horizontal="left"/>
    </xf>
    <xf numFmtId="0" fontId="11" fillId="0" borderId="37" xfId="0" applyNumberFormat="1" applyFont="1" applyBorder="1" applyAlignment="1">
      <alignment horizontal="center"/>
    </xf>
    <xf numFmtId="0" fontId="13" fillId="0" borderId="37" xfId="0" applyNumberFormat="1" applyFont="1" applyBorder="1" applyAlignment="1">
      <alignment horizontal="center"/>
    </xf>
    <xf numFmtId="0" fontId="11" fillId="0" borderId="27" xfId="0" applyNumberFormat="1" applyFont="1" applyFill="1" applyBorder="1" applyAlignment="1">
      <alignment/>
    </xf>
    <xf numFmtId="1" fontId="11" fillId="0" borderId="0" xfId="0" applyNumberFormat="1" applyFont="1" applyFill="1" applyBorder="1" applyAlignment="1">
      <alignment/>
    </xf>
    <xf numFmtId="0" fontId="11" fillId="0" borderId="38" xfId="0" applyNumberFormat="1" applyFont="1" applyFill="1" applyBorder="1" applyAlignment="1">
      <alignment/>
    </xf>
    <xf numFmtId="0" fontId="11" fillId="0" borderId="22" xfId="0" applyNumberFormat="1" applyFont="1" applyFill="1" applyBorder="1" applyAlignment="1">
      <alignment/>
    </xf>
    <xf numFmtId="0" fontId="11" fillId="0" borderId="21" xfId="0" applyNumberFormat="1" applyFont="1" applyFill="1" applyBorder="1" applyAlignment="1">
      <alignment/>
    </xf>
    <xf numFmtId="0" fontId="11" fillId="0" borderId="38" xfId="0" applyNumberFormat="1" applyFont="1" applyFill="1" applyBorder="1" applyAlignment="1">
      <alignment/>
    </xf>
    <xf numFmtId="0" fontId="11" fillId="0" borderId="28" xfId="0" applyNumberFormat="1" applyFont="1" applyFill="1" applyBorder="1" applyAlignment="1">
      <alignment/>
    </xf>
    <xf numFmtId="0" fontId="11" fillId="0" borderId="39" xfId="0" applyNumberFormat="1" applyFont="1" applyFill="1" applyBorder="1" applyAlignment="1">
      <alignment/>
    </xf>
    <xf numFmtId="0" fontId="11" fillId="0" borderId="40" xfId="0" applyNumberFormat="1" applyFont="1" applyFill="1" applyBorder="1" applyAlignment="1">
      <alignment/>
    </xf>
    <xf numFmtId="0" fontId="11" fillId="0" borderId="41" xfId="0" applyNumberFormat="1" applyFont="1" applyFill="1" applyBorder="1" applyAlignment="1">
      <alignment/>
    </xf>
    <xf numFmtId="0" fontId="11" fillId="0" borderId="39" xfId="0" applyNumberFormat="1" applyFont="1" applyFill="1" applyBorder="1" applyAlignment="1">
      <alignment/>
    </xf>
    <xf numFmtId="0" fontId="11" fillId="0" borderId="0" xfId="0" applyNumberFormat="1" applyFont="1" applyFill="1" applyAlignment="1">
      <alignment/>
    </xf>
    <xf numFmtId="0" fontId="12" fillId="32" borderId="0" xfId="0" applyNumberFormat="1" applyFont="1" applyFill="1" applyAlignment="1">
      <alignment horizontal="center"/>
    </xf>
    <xf numFmtId="0" fontId="12" fillId="0" borderId="0" xfId="0" applyNumberFormat="1" applyFont="1" applyFill="1" applyAlignment="1">
      <alignment/>
    </xf>
    <xf numFmtId="0" fontId="11" fillId="34" borderId="36" xfId="0" applyNumberFormat="1" applyFont="1" applyFill="1" applyBorder="1" applyAlignment="1">
      <alignment/>
    </xf>
    <xf numFmtId="1" fontId="11" fillId="34" borderId="36" xfId="0" applyNumberFormat="1" applyFont="1" applyFill="1" applyBorder="1" applyAlignment="1">
      <alignment/>
    </xf>
    <xf numFmtId="0" fontId="11" fillId="34" borderId="42" xfId="0" applyNumberFormat="1" applyFont="1" applyFill="1" applyBorder="1" applyAlignment="1">
      <alignment/>
    </xf>
    <xf numFmtId="176" fontId="11" fillId="34" borderId="43" xfId="0" applyNumberFormat="1" applyFont="1" applyFill="1" applyBorder="1" applyAlignment="1">
      <alignment/>
    </xf>
    <xf numFmtId="0" fontId="11" fillId="34" borderId="44" xfId="0" applyNumberFormat="1" applyFont="1" applyFill="1" applyBorder="1" applyAlignment="1">
      <alignment/>
    </xf>
    <xf numFmtId="0" fontId="11" fillId="34" borderId="36" xfId="0" applyNumberFormat="1" applyFont="1" applyFill="1" applyBorder="1" applyAlignment="1">
      <alignment horizontal="center"/>
    </xf>
    <xf numFmtId="0" fontId="11" fillId="34" borderId="43" xfId="0" applyNumberFormat="1" applyFont="1" applyFill="1" applyBorder="1" applyAlignment="1">
      <alignment/>
    </xf>
    <xf numFmtId="0" fontId="12" fillId="0" borderId="0" xfId="0" applyNumberFormat="1" applyFont="1" applyBorder="1" applyAlignment="1">
      <alignment/>
    </xf>
    <xf numFmtId="0" fontId="11" fillId="0" borderId="45" xfId="0" applyNumberFormat="1" applyFont="1" applyBorder="1" applyAlignment="1">
      <alignment/>
    </xf>
    <xf numFmtId="1" fontId="11" fillId="0" borderId="45" xfId="0" applyNumberFormat="1" applyFont="1" applyBorder="1" applyAlignment="1">
      <alignment/>
    </xf>
    <xf numFmtId="0" fontId="11" fillId="0" borderId="46" xfId="0" applyNumberFormat="1" applyFont="1" applyBorder="1" applyAlignment="1">
      <alignment/>
    </xf>
    <xf numFmtId="176" fontId="11" fillId="0" borderId="46" xfId="0" applyNumberFormat="1" applyFont="1" applyBorder="1" applyAlignment="1">
      <alignment/>
    </xf>
    <xf numFmtId="0" fontId="11" fillId="0" borderId="47" xfId="0" applyNumberFormat="1" applyFont="1" applyFill="1" applyBorder="1" applyAlignment="1">
      <alignment horizontal="center"/>
    </xf>
    <xf numFmtId="0" fontId="11" fillId="0" borderId="46" xfId="0" applyNumberFormat="1" applyFont="1" applyBorder="1" applyAlignment="1">
      <alignment horizontal="center"/>
    </xf>
    <xf numFmtId="0" fontId="11" fillId="0" borderId="45" xfId="0" applyNumberFormat="1" applyFont="1" applyBorder="1" applyAlignment="1">
      <alignment horizontal="center"/>
    </xf>
    <xf numFmtId="0" fontId="11" fillId="0" borderId="36" xfId="0" applyNumberFormat="1" applyFont="1" applyFill="1" applyBorder="1" applyAlignment="1">
      <alignment/>
    </xf>
    <xf numFmtId="0" fontId="11" fillId="32" borderId="36" xfId="0" applyNumberFormat="1" applyFont="1" applyFill="1" applyBorder="1" applyAlignment="1">
      <alignment/>
    </xf>
    <xf numFmtId="0" fontId="11" fillId="0" borderId="36" xfId="0" applyNumberFormat="1" applyFont="1" applyBorder="1" applyAlignment="1">
      <alignment/>
    </xf>
    <xf numFmtId="0" fontId="11" fillId="0" borderId="48" xfId="0" applyNumberFormat="1" applyFont="1" applyBorder="1" applyAlignment="1">
      <alignment/>
    </xf>
    <xf numFmtId="0" fontId="11" fillId="0" borderId="43" xfId="0" applyNumberFormat="1" applyFont="1" applyBorder="1" applyAlignment="1">
      <alignment/>
    </xf>
    <xf numFmtId="176" fontId="11" fillId="0" borderId="0" xfId="0" applyNumberFormat="1" applyFont="1" applyBorder="1" applyAlignment="1">
      <alignment/>
    </xf>
    <xf numFmtId="0" fontId="11" fillId="32" borderId="47" xfId="0" applyNumberFormat="1" applyFont="1" applyFill="1" applyBorder="1" applyAlignment="1">
      <alignment/>
    </xf>
    <xf numFmtId="0" fontId="11" fillId="0" borderId="49" xfId="0" applyNumberFormat="1" applyFont="1" applyBorder="1" applyAlignment="1">
      <alignment/>
    </xf>
    <xf numFmtId="1" fontId="11" fillId="0" borderId="49" xfId="0" applyNumberFormat="1" applyFont="1" applyBorder="1" applyAlignment="1">
      <alignment/>
    </xf>
    <xf numFmtId="0" fontId="11" fillId="0" borderId="50" xfId="0" applyNumberFormat="1" applyFont="1" applyBorder="1" applyAlignment="1">
      <alignment/>
    </xf>
    <xf numFmtId="176" fontId="11" fillId="0" borderId="50" xfId="0" applyNumberFormat="1" applyFont="1" applyBorder="1" applyAlignment="1">
      <alignment/>
    </xf>
    <xf numFmtId="0" fontId="11" fillId="0" borderId="51" xfId="0" applyNumberFormat="1" applyFont="1" applyFill="1" applyBorder="1" applyAlignment="1">
      <alignment/>
    </xf>
    <xf numFmtId="0" fontId="11" fillId="32" borderId="51" xfId="0" applyNumberFormat="1" applyFont="1" applyFill="1" applyBorder="1" applyAlignment="1">
      <alignment/>
    </xf>
    <xf numFmtId="0" fontId="11" fillId="0" borderId="52" xfId="0" applyNumberFormat="1" applyFont="1" applyBorder="1" applyAlignment="1">
      <alignment/>
    </xf>
    <xf numFmtId="0" fontId="11" fillId="0" borderId="53" xfId="0" applyNumberFormat="1" applyFont="1" applyBorder="1" applyAlignment="1">
      <alignment/>
    </xf>
    <xf numFmtId="0" fontId="11" fillId="0" borderId="54" xfId="0" applyNumberFormat="1" applyFont="1" applyBorder="1" applyAlignment="1">
      <alignment/>
    </xf>
    <xf numFmtId="0" fontId="11" fillId="0" borderId="55" xfId="0" applyNumberFormat="1" applyFont="1" applyBorder="1" applyAlignment="1">
      <alignment/>
    </xf>
    <xf numFmtId="0" fontId="11" fillId="0" borderId="47" xfId="0" applyNumberFormat="1" applyFont="1" applyFill="1" applyBorder="1" applyAlignment="1">
      <alignment/>
    </xf>
    <xf numFmtId="0" fontId="11" fillId="0" borderId="36"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4" fillId="0" borderId="0" xfId="0" applyFont="1" applyFill="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Fill="1" applyBorder="1" applyAlignment="1">
      <alignment/>
    </xf>
    <xf numFmtId="0" fontId="14" fillId="0" borderId="56" xfId="0" applyFont="1" applyBorder="1" applyAlignment="1">
      <alignment horizontal="center" vertical="center"/>
    </xf>
    <xf numFmtId="0" fontId="14" fillId="0" borderId="57" xfId="0" applyFont="1" applyBorder="1" applyAlignment="1">
      <alignment vertical="center"/>
    </xf>
    <xf numFmtId="0" fontId="16" fillId="0" borderId="58" xfId="0" applyFont="1" applyBorder="1" applyAlignment="1">
      <alignment horizontal="center"/>
    </xf>
    <xf numFmtId="0" fontId="16" fillId="0" borderId="30" xfId="0" applyFont="1" applyBorder="1" applyAlignment="1">
      <alignment horizontal="left"/>
    </xf>
    <xf numFmtId="0" fontId="16" fillId="0" borderId="30" xfId="0" applyFont="1" applyBorder="1" applyAlignment="1">
      <alignment horizontal="center"/>
    </xf>
    <xf numFmtId="0" fontId="16" fillId="0" borderId="30" xfId="0" applyFont="1" applyFill="1" applyBorder="1" applyAlignment="1">
      <alignment horizontal="left"/>
    </xf>
    <xf numFmtId="0" fontId="14" fillId="0" borderId="59" xfId="0" applyFont="1" applyBorder="1" applyAlignment="1">
      <alignment/>
    </xf>
    <xf numFmtId="0" fontId="14" fillId="0" borderId="60" xfId="0" applyFont="1" applyBorder="1" applyAlignment="1">
      <alignment horizontal="center" vertical="center"/>
    </xf>
    <xf numFmtId="0" fontId="14" fillId="0" borderId="30" xfId="0" applyFont="1" applyBorder="1" applyAlignment="1">
      <alignment horizontal="left" vertical="center"/>
    </xf>
    <xf numFmtId="0" fontId="14" fillId="0" borderId="61" xfId="0" applyFont="1" applyBorder="1" applyAlignment="1">
      <alignment horizontal="center"/>
    </xf>
    <xf numFmtId="0" fontId="14" fillId="0" borderId="62"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xf>
    <xf numFmtId="0" fontId="14" fillId="0" borderId="0" xfId="0" applyFont="1" applyFill="1" applyBorder="1" applyAlignment="1">
      <alignment horizontal="left"/>
    </xf>
    <xf numFmtId="0" fontId="14" fillId="0" borderId="63" xfId="0" applyFont="1" applyBorder="1" applyAlignment="1">
      <alignment/>
    </xf>
    <xf numFmtId="0" fontId="14" fillId="0" borderId="64" xfId="0" applyFont="1" applyBorder="1" applyAlignment="1">
      <alignment horizontal="center" vertical="center"/>
    </xf>
    <xf numFmtId="0" fontId="14" fillId="0" borderId="65" xfId="0" applyFont="1" applyBorder="1" applyAlignment="1">
      <alignment horizontal="center"/>
    </xf>
    <xf numFmtId="0" fontId="14" fillId="0" borderId="43" xfId="0" applyFont="1" applyBorder="1" applyAlignment="1">
      <alignment horizontal="center"/>
    </xf>
    <xf numFmtId="0" fontId="14" fillId="0" borderId="43" xfId="0" applyFont="1" applyBorder="1" applyAlignment="1">
      <alignment horizontal="left"/>
    </xf>
    <xf numFmtId="0" fontId="14" fillId="0" borderId="66" xfId="0" applyFont="1" applyBorder="1" applyAlignment="1">
      <alignment horizontal="center" vertical="center"/>
    </xf>
    <xf numFmtId="0" fontId="14" fillId="0" borderId="67" xfId="0" applyFont="1" applyBorder="1" applyAlignment="1">
      <alignment horizontal="left" vertical="center"/>
    </xf>
    <xf numFmtId="0" fontId="14" fillId="0" borderId="67" xfId="0" applyFont="1" applyBorder="1" applyAlignment="1">
      <alignment horizontal="left"/>
    </xf>
    <xf numFmtId="0" fontId="14" fillId="0" borderId="67" xfId="0" applyFont="1" applyBorder="1" applyAlignment="1">
      <alignment horizontal="center"/>
    </xf>
    <xf numFmtId="0" fontId="14" fillId="0" borderId="27" xfId="0" applyFont="1" applyBorder="1" applyAlignment="1">
      <alignment horizontal="left"/>
    </xf>
    <xf numFmtId="0" fontId="16" fillId="0" borderId="0" xfId="0" applyFont="1" applyBorder="1" applyAlignment="1">
      <alignment/>
    </xf>
    <xf numFmtId="0" fontId="14" fillId="0" borderId="68" xfId="0" applyFont="1" applyBorder="1" applyAlignment="1">
      <alignment horizontal="left" vertical="center"/>
    </xf>
    <xf numFmtId="0" fontId="14" fillId="0" borderId="29" xfId="0" applyFont="1" applyBorder="1" applyAlignment="1">
      <alignment horizontal="left"/>
    </xf>
    <xf numFmtId="0" fontId="14" fillId="0" borderId="29" xfId="0" applyFont="1" applyBorder="1" applyAlignment="1">
      <alignment horizontal="center"/>
    </xf>
    <xf numFmtId="0" fontId="14" fillId="0" borderId="30" xfId="0" applyFont="1" applyBorder="1" applyAlignment="1">
      <alignment/>
    </xf>
    <xf numFmtId="0" fontId="14" fillId="0" borderId="69" xfId="0" applyFont="1" applyBorder="1" applyAlignment="1">
      <alignment horizontal="right"/>
    </xf>
    <xf numFmtId="0" fontId="14" fillId="0" borderId="70" xfId="0" applyFont="1" applyBorder="1" applyAlignment="1">
      <alignment horizontal="center"/>
    </xf>
    <xf numFmtId="0" fontId="14" fillId="0" borderId="71" xfId="0" applyFont="1" applyBorder="1" applyAlignment="1">
      <alignment horizontal="left"/>
    </xf>
    <xf numFmtId="0" fontId="14" fillId="0" borderId="72" xfId="0" applyFont="1" applyBorder="1" applyAlignment="1">
      <alignment/>
    </xf>
    <xf numFmtId="0" fontId="14" fillId="0" borderId="72" xfId="0" applyFont="1" applyBorder="1" applyAlignment="1">
      <alignment horizontal="center" vertical="center"/>
    </xf>
    <xf numFmtId="0" fontId="17" fillId="0" borderId="27" xfId="0" applyFont="1" applyFill="1" applyBorder="1" applyAlignment="1">
      <alignment/>
    </xf>
    <xf numFmtId="0" fontId="17" fillId="0" borderId="73" xfId="0" applyFont="1" applyBorder="1" applyAlignment="1">
      <alignment/>
    </xf>
    <xf numFmtId="0" fontId="17" fillId="0" borderId="0" xfId="0" applyFont="1" applyBorder="1" applyAlignment="1">
      <alignment horizontal="right"/>
    </xf>
    <xf numFmtId="0" fontId="17" fillId="0" borderId="63" xfId="0" applyFont="1" applyBorder="1" applyAlignment="1">
      <alignment horizontal="left"/>
    </xf>
    <xf numFmtId="0" fontId="17" fillId="0" borderId="64" xfId="0" applyFont="1" applyFill="1" applyBorder="1" applyAlignment="1">
      <alignment horizontal="center"/>
    </xf>
    <xf numFmtId="0" fontId="17" fillId="0" borderId="64" xfId="0" applyFont="1" applyBorder="1" applyAlignment="1">
      <alignment horizontal="center"/>
    </xf>
    <xf numFmtId="0" fontId="17" fillId="0" borderId="74" xfId="0" applyFont="1" applyFill="1" applyBorder="1" applyAlignment="1">
      <alignment/>
    </xf>
    <xf numFmtId="0" fontId="17" fillId="0" borderId="42" xfId="0" applyFont="1" applyBorder="1" applyAlignment="1">
      <alignment/>
    </xf>
    <xf numFmtId="0" fontId="17" fillId="0" borderId="43" xfId="0" applyFont="1" applyBorder="1" applyAlignment="1">
      <alignment horizontal="right"/>
    </xf>
    <xf numFmtId="0" fontId="17" fillId="0" borderId="44" xfId="0" applyFont="1" applyBorder="1" applyAlignment="1">
      <alignment horizontal="left"/>
    </xf>
    <xf numFmtId="0" fontId="17" fillId="0" borderId="36" xfId="0" applyFont="1" applyFill="1" applyBorder="1" applyAlignment="1">
      <alignment horizontal="center"/>
    </xf>
    <xf numFmtId="0" fontId="17" fillId="0" borderId="36" xfId="0" applyFont="1" applyBorder="1" applyAlignment="1">
      <alignment horizontal="center"/>
    </xf>
    <xf numFmtId="0" fontId="18" fillId="0" borderId="28" xfId="0" applyFont="1" applyFill="1" applyBorder="1" applyAlignment="1">
      <alignment/>
    </xf>
    <xf numFmtId="0" fontId="18" fillId="0" borderId="75" xfId="0" applyFont="1" applyBorder="1" applyAlignment="1">
      <alignment/>
    </xf>
    <xf numFmtId="0" fontId="17" fillId="0" borderId="29" xfId="0" applyFont="1" applyBorder="1" applyAlignment="1">
      <alignment horizontal="right"/>
    </xf>
    <xf numFmtId="0" fontId="17" fillId="0" borderId="76" xfId="0" applyFont="1" applyBorder="1" applyAlignment="1">
      <alignment horizontal="left"/>
    </xf>
    <xf numFmtId="0" fontId="17" fillId="0" borderId="77" xfId="0" applyFont="1" applyFill="1" applyBorder="1" applyAlignment="1">
      <alignment horizontal="center"/>
    </xf>
    <xf numFmtId="0" fontId="17" fillId="0" borderId="77" xfId="0" applyFont="1" applyBorder="1" applyAlignment="1">
      <alignment horizontal="center"/>
    </xf>
    <xf numFmtId="0" fontId="14" fillId="0" borderId="0" xfId="0" applyFont="1" applyFill="1" applyBorder="1" applyAlignment="1">
      <alignment horizontal="center"/>
    </xf>
    <xf numFmtId="0" fontId="17" fillId="0" borderId="75" xfId="0" applyFont="1" applyBorder="1" applyAlignment="1">
      <alignment/>
    </xf>
    <xf numFmtId="0" fontId="17" fillId="0" borderId="0" xfId="0" applyFont="1" applyBorder="1" applyAlignment="1">
      <alignment/>
    </xf>
    <xf numFmtId="0" fontId="17" fillId="0" borderId="0" xfId="0" applyFont="1" applyBorder="1" applyAlignment="1">
      <alignment horizontal="center"/>
    </xf>
    <xf numFmtId="0" fontId="17" fillId="0" borderId="0" xfId="0" applyFont="1" applyFill="1" applyBorder="1" applyAlignment="1">
      <alignment/>
    </xf>
    <xf numFmtId="0" fontId="17" fillId="0" borderId="0" xfId="0" applyFont="1" applyAlignment="1">
      <alignment/>
    </xf>
    <xf numFmtId="0" fontId="17" fillId="0" borderId="0" xfId="0" applyFont="1" applyAlignment="1">
      <alignment horizontal="center"/>
    </xf>
    <xf numFmtId="0" fontId="17" fillId="0" borderId="0" xfId="0" applyFont="1" applyFill="1" applyAlignment="1">
      <alignment/>
    </xf>
    <xf numFmtId="0" fontId="17" fillId="0" borderId="78" xfId="0" applyFont="1" applyBorder="1" applyAlignment="1">
      <alignment horizontal="right"/>
    </xf>
    <xf numFmtId="0" fontId="17" fillId="0" borderId="78" xfId="0" applyFont="1" applyBorder="1" applyAlignment="1">
      <alignment horizontal="center"/>
    </xf>
    <xf numFmtId="0" fontId="17" fillId="0" borderId="78" xfId="0" applyFont="1" applyBorder="1" applyAlignment="1">
      <alignment horizontal="left"/>
    </xf>
    <xf numFmtId="0" fontId="17" fillId="0" borderId="0" xfId="0" applyFont="1" applyAlignment="1">
      <alignment/>
    </xf>
    <xf numFmtId="0" fontId="19" fillId="0" borderId="0" xfId="0" applyFont="1" applyBorder="1" applyAlignment="1">
      <alignment horizontal="left"/>
    </xf>
    <xf numFmtId="0" fontId="19" fillId="0" borderId="0" xfId="0" applyFont="1" applyBorder="1" applyAlignment="1">
      <alignment horizontal="right"/>
    </xf>
    <xf numFmtId="0" fontId="21" fillId="0" borderId="0" xfId="0" applyFont="1" applyBorder="1" applyAlignment="1">
      <alignment/>
    </xf>
    <xf numFmtId="2" fontId="11" fillId="34" borderId="44" xfId="0" applyNumberFormat="1" applyFont="1" applyFill="1" applyBorder="1" applyAlignment="1">
      <alignment/>
    </xf>
    <xf numFmtId="2" fontId="11" fillId="0" borderId="46" xfId="0" applyNumberFormat="1" applyFont="1" applyBorder="1" applyAlignment="1">
      <alignment/>
    </xf>
    <xf numFmtId="0" fontId="11" fillId="0" borderId="79" xfId="0" applyNumberFormat="1" applyFont="1" applyBorder="1" applyAlignment="1">
      <alignment horizontal="center"/>
    </xf>
    <xf numFmtId="0" fontId="11" fillId="0" borderId="79" xfId="0" applyNumberFormat="1" applyFont="1" applyBorder="1" applyAlignment="1">
      <alignment/>
    </xf>
    <xf numFmtId="0" fontId="11" fillId="0" borderId="80" xfId="0" applyNumberFormat="1" applyFont="1" applyBorder="1" applyAlignment="1">
      <alignment/>
    </xf>
    <xf numFmtId="0" fontId="11" fillId="0" borderId="81" xfId="0" applyNumberFormat="1" applyFont="1" applyBorder="1" applyAlignment="1">
      <alignment/>
    </xf>
    <xf numFmtId="0" fontId="11" fillId="0" borderId="81" xfId="0" applyNumberFormat="1" applyFont="1" applyBorder="1" applyAlignment="1">
      <alignment horizontal="center"/>
    </xf>
    <xf numFmtId="0" fontId="11" fillId="0" borderId="81" xfId="0" applyNumberFormat="1" applyFont="1" applyBorder="1" applyAlignment="1">
      <alignment/>
    </xf>
    <xf numFmtId="0" fontId="11" fillId="0" borderId="21" xfId="0" applyNumberFormat="1" applyFont="1" applyBorder="1" applyAlignment="1">
      <alignment/>
    </xf>
    <xf numFmtId="0" fontId="11" fillId="0" borderId="79" xfId="0" applyNumberFormat="1" applyFont="1" applyBorder="1" applyAlignment="1">
      <alignment horizontal="right"/>
    </xf>
    <xf numFmtId="0" fontId="11" fillId="0" borderId="79" xfId="0" applyNumberFormat="1" applyFont="1" applyBorder="1" applyAlignment="1">
      <alignment/>
    </xf>
    <xf numFmtId="0" fontId="11" fillId="0" borderId="21" xfId="0" applyNumberFormat="1" applyFont="1" applyBorder="1" applyAlignment="1">
      <alignment horizontal="center"/>
    </xf>
    <xf numFmtId="177" fontId="11" fillId="0" borderId="79" xfId="0" applyNumberFormat="1" applyFont="1" applyBorder="1" applyAlignment="1">
      <alignment/>
    </xf>
    <xf numFmtId="0" fontId="20" fillId="0" borderId="0" xfId="0" applyFont="1" applyAlignment="1">
      <alignment horizontal="right"/>
    </xf>
    <xf numFmtId="0" fontId="20" fillId="0" borderId="0" xfId="0" applyFont="1" applyAlignment="1">
      <alignment horizontal="left"/>
    </xf>
    <xf numFmtId="0" fontId="10" fillId="0" borderId="0" xfId="0" applyNumberFormat="1" applyFont="1" applyAlignment="1">
      <alignment/>
    </xf>
    <xf numFmtId="1" fontId="11" fillId="0" borderId="45" xfId="0" applyNumberFormat="1" applyFont="1" applyFill="1" applyBorder="1" applyAlignment="1">
      <alignment/>
    </xf>
    <xf numFmtId="0" fontId="11" fillId="34" borderId="82" xfId="0" applyNumberFormat="1" applyFont="1" applyFill="1" applyBorder="1" applyAlignment="1">
      <alignment/>
    </xf>
    <xf numFmtId="0" fontId="12" fillId="10" borderId="0" xfId="0" applyFont="1" applyFill="1" applyAlignment="1">
      <alignment/>
    </xf>
    <xf numFmtId="0" fontId="11" fillId="10" borderId="0" xfId="0" applyFont="1" applyFill="1" applyAlignment="1">
      <alignment/>
    </xf>
    <xf numFmtId="0" fontId="23" fillId="35" borderId="0" xfId="0" applyFont="1" applyFill="1" applyAlignment="1">
      <alignment/>
    </xf>
    <xf numFmtId="0" fontId="11" fillId="35" borderId="0" xfId="0" applyFont="1" applyFill="1" applyAlignment="1">
      <alignment/>
    </xf>
    <xf numFmtId="0" fontId="23" fillId="0" borderId="0" xfId="0" applyFont="1" applyAlignment="1">
      <alignment/>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8" fillId="0" borderId="85" xfId="0" applyFont="1" applyBorder="1" applyAlignment="1">
      <alignment horizontal="center"/>
    </xf>
    <xf numFmtId="0" fontId="8" fillId="0" borderId="85" xfId="0" applyFont="1" applyBorder="1" applyAlignment="1">
      <alignment horizontal="center" vertical="center"/>
    </xf>
    <xf numFmtId="0" fontId="11" fillId="34" borderId="86" xfId="0" applyNumberFormat="1" applyFont="1" applyFill="1" applyBorder="1" applyAlignment="1">
      <alignment/>
    </xf>
    <xf numFmtId="0" fontId="11" fillId="34" borderId="87" xfId="0" applyNumberFormat="1" applyFont="1" applyFill="1" applyBorder="1" applyAlignment="1">
      <alignment/>
    </xf>
    <xf numFmtId="0" fontId="11" fillId="32" borderId="86" xfId="0" applyNumberFormat="1" applyFont="1" applyFill="1" applyBorder="1" applyAlignment="1">
      <alignment/>
    </xf>
    <xf numFmtId="0" fontId="11" fillId="32" borderId="87" xfId="0" applyNumberFormat="1" applyFont="1" applyFill="1" applyBorder="1" applyAlignment="1">
      <alignment/>
    </xf>
    <xf numFmtId="0" fontId="11" fillId="32" borderId="88" xfId="0" applyNumberFormat="1" applyFont="1" applyFill="1" applyBorder="1" applyAlignment="1">
      <alignment/>
    </xf>
    <xf numFmtId="0" fontId="11" fillId="32" borderId="89" xfId="0" applyNumberFormat="1" applyFont="1" applyFill="1" applyBorder="1" applyAlignment="1">
      <alignment/>
    </xf>
    <xf numFmtId="0" fontId="11" fillId="32" borderId="90" xfId="0" applyNumberFormat="1" applyFont="1" applyFill="1" applyBorder="1" applyAlignment="1">
      <alignment/>
    </xf>
    <xf numFmtId="0" fontId="11" fillId="0" borderId="0" xfId="0" applyNumberFormat="1" applyFont="1" applyAlignment="1">
      <alignment horizontal="right"/>
    </xf>
    <xf numFmtId="177" fontId="11" fillId="0" borderId="0" xfId="0" applyNumberFormat="1" applyFont="1" applyAlignment="1">
      <alignment/>
    </xf>
    <xf numFmtId="177" fontId="11" fillId="34" borderId="36" xfId="0" applyNumberFormat="1" applyFont="1" applyFill="1" applyBorder="1" applyAlignment="1">
      <alignment/>
    </xf>
    <xf numFmtId="177" fontId="11" fillId="0" borderId="45" xfId="0" applyNumberFormat="1" applyFont="1" applyBorder="1" applyAlignment="1">
      <alignment/>
    </xf>
    <xf numFmtId="177" fontId="11" fillId="0" borderId="91" xfId="0" applyNumberFormat="1" applyFont="1" applyBorder="1" applyAlignment="1">
      <alignment/>
    </xf>
    <xf numFmtId="177" fontId="11" fillId="0" borderId="46" xfId="0" applyNumberFormat="1" applyFont="1" applyBorder="1" applyAlignment="1">
      <alignment/>
    </xf>
    <xf numFmtId="177" fontId="11" fillId="0" borderId="50" xfId="0" applyNumberFormat="1" applyFont="1" applyBorder="1" applyAlignment="1">
      <alignment/>
    </xf>
    <xf numFmtId="177" fontId="11" fillId="0" borderId="0" xfId="0" applyNumberFormat="1" applyFont="1" applyBorder="1" applyAlignment="1">
      <alignment/>
    </xf>
    <xf numFmtId="177" fontId="11" fillId="0" borderId="44" xfId="0" applyNumberFormat="1" applyFont="1" applyBorder="1" applyAlignment="1">
      <alignment/>
    </xf>
    <xf numFmtId="177" fontId="11" fillId="0" borderId="44" xfId="0" applyNumberFormat="1" applyFont="1" applyBorder="1" applyAlignment="1">
      <alignment/>
    </xf>
    <xf numFmtId="0" fontId="12" fillId="0" borderId="0" xfId="0" applyFont="1" applyFill="1" applyAlignment="1">
      <alignment/>
    </xf>
    <xf numFmtId="0" fontId="19" fillId="0" borderId="0" xfId="0" applyFont="1" applyBorder="1" applyAlignment="1">
      <alignment/>
    </xf>
    <xf numFmtId="0" fontId="24" fillId="0" borderId="0" xfId="0" applyNumberFormat="1" applyFont="1" applyBorder="1" applyAlignment="1">
      <alignment/>
    </xf>
    <xf numFmtId="0" fontId="19" fillId="0" borderId="0" xfId="0" applyFont="1" applyFill="1" applyAlignment="1">
      <alignment/>
    </xf>
    <xf numFmtId="0" fontId="25" fillId="32" borderId="0" xfId="0" applyNumberFormat="1" applyFont="1" applyFill="1" applyAlignment="1">
      <alignment/>
    </xf>
    <xf numFmtId="0" fontId="11" fillId="32" borderId="0" xfId="0" applyNumberFormat="1" applyFont="1" applyFill="1" applyAlignment="1">
      <alignment/>
    </xf>
    <xf numFmtId="2" fontId="11" fillId="36" borderId="46" xfId="0" applyNumberFormat="1" applyFont="1" applyFill="1" applyBorder="1" applyAlignment="1">
      <alignment/>
    </xf>
    <xf numFmtId="2" fontId="11" fillId="36" borderId="50" xfId="0" applyNumberFormat="1" applyFont="1" applyFill="1" applyBorder="1" applyAlignment="1">
      <alignment/>
    </xf>
    <xf numFmtId="2" fontId="11" fillId="36" borderId="0" xfId="0" applyNumberFormat="1" applyFont="1" applyFill="1" applyBorder="1" applyAlignment="1">
      <alignment/>
    </xf>
    <xf numFmtId="0" fontId="11" fillId="36" borderId="44" xfId="0" applyNumberFormat="1" applyFont="1" applyFill="1" applyBorder="1" applyAlignment="1">
      <alignment/>
    </xf>
    <xf numFmtId="0" fontId="11" fillId="36" borderId="44" xfId="0" applyNumberFormat="1" applyFont="1" applyFill="1" applyBorder="1" applyAlignment="1">
      <alignment/>
    </xf>
    <xf numFmtId="0" fontId="11" fillId="36" borderId="0" xfId="0" applyFont="1" applyFill="1" applyAlignment="1">
      <alignment/>
    </xf>
    <xf numFmtId="0" fontId="18" fillId="34" borderId="20" xfId="0" applyNumberFormat="1" applyFont="1" applyFill="1" applyBorder="1" applyAlignment="1">
      <alignment horizontal="center"/>
    </xf>
    <xf numFmtId="0" fontId="25" fillId="34" borderId="22" xfId="0" applyNumberFormat="1" applyFont="1" applyFill="1" applyBorder="1" applyAlignment="1">
      <alignment/>
    </xf>
    <xf numFmtId="0" fontId="18" fillId="0" borderId="31" xfId="0" applyNumberFormat="1" applyFont="1" applyBorder="1" applyAlignment="1">
      <alignment horizontal="center"/>
    </xf>
    <xf numFmtId="0" fontId="26" fillId="0" borderId="92" xfId="0" applyFont="1" applyBorder="1" applyAlignment="1">
      <alignment horizontal="center" vertical="center"/>
    </xf>
    <xf numFmtId="0" fontId="12" fillId="37" borderId="0" xfId="0" applyFont="1" applyFill="1" applyAlignment="1">
      <alignment/>
    </xf>
    <xf numFmtId="0" fontId="11" fillId="37" borderId="0" xfId="0" applyFont="1" applyFill="1" applyAlignment="1">
      <alignment/>
    </xf>
    <xf numFmtId="0" fontId="11" fillId="0" borderId="73" xfId="0" applyNumberFormat="1" applyFont="1" applyBorder="1" applyAlignment="1">
      <alignment/>
    </xf>
    <xf numFmtId="0" fontId="11" fillId="0" borderId="73" xfId="0" applyNumberFormat="1" applyFont="1" applyFill="1" applyBorder="1" applyAlignment="1">
      <alignment/>
    </xf>
    <xf numFmtId="0" fontId="11" fillId="0" borderId="93" xfId="0" applyNumberFormat="1" applyFont="1" applyBorder="1" applyAlignment="1">
      <alignment/>
    </xf>
    <xf numFmtId="1" fontId="11" fillId="0" borderId="94" xfId="0" applyNumberFormat="1" applyFont="1" applyBorder="1" applyAlignment="1">
      <alignment/>
    </xf>
    <xf numFmtId="0" fontId="11" fillId="0" borderId="95" xfId="0" applyNumberFormat="1" applyFont="1" applyBorder="1" applyAlignment="1">
      <alignment/>
    </xf>
    <xf numFmtId="0" fontId="11" fillId="0" borderId="94" xfId="0" applyNumberFormat="1" applyFont="1" applyBorder="1" applyAlignment="1">
      <alignment/>
    </xf>
    <xf numFmtId="176" fontId="11" fillId="0" borderId="95" xfId="0" applyNumberFormat="1" applyFont="1" applyBorder="1" applyAlignment="1">
      <alignment/>
    </xf>
    <xf numFmtId="178" fontId="11" fillId="36" borderId="44" xfId="0" applyNumberFormat="1" applyFont="1" applyFill="1" applyBorder="1" applyAlignment="1">
      <alignment/>
    </xf>
    <xf numFmtId="178" fontId="11" fillId="36" borderId="46" xfId="0" applyNumberFormat="1" applyFont="1" applyFill="1" applyBorder="1" applyAlignment="1">
      <alignment/>
    </xf>
    <xf numFmtId="1" fontId="11" fillId="36" borderId="45" xfId="0" applyNumberFormat="1" applyFont="1" applyFill="1" applyBorder="1" applyAlignment="1">
      <alignment/>
    </xf>
    <xf numFmtId="1" fontId="11" fillId="36" borderId="46" xfId="0" applyNumberFormat="1" applyFont="1" applyFill="1" applyBorder="1" applyAlignment="1">
      <alignment/>
    </xf>
    <xf numFmtId="1" fontId="11" fillId="36" borderId="48" xfId="0" applyNumberFormat="1" applyFont="1" applyFill="1" applyBorder="1" applyAlignment="1">
      <alignment/>
    </xf>
    <xf numFmtId="0" fontId="11" fillId="0" borderId="45" xfId="0" applyNumberFormat="1" applyFont="1" applyBorder="1" applyAlignment="1">
      <alignment horizontal="left"/>
    </xf>
    <xf numFmtId="0" fontId="28" fillId="0" borderId="0" xfId="0" applyFont="1" applyBorder="1" applyAlignment="1">
      <alignment horizontal="center"/>
    </xf>
    <xf numFmtId="0" fontId="28" fillId="0" borderId="43" xfId="0" applyFont="1" applyBorder="1" applyAlignment="1">
      <alignment horizontal="center"/>
    </xf>
    <xf numFmtId="0" fontId="28" fillId="0" borderId="29" xfId="0" applyFont="1" applyBorder="1" applyAlignment="1">
      <alignment horizontal="center"/>
    </xf>
    <xf numFmtId="0" fontId="18" fillId="0" borderId="46" xfId="0" applyNumberFormat="1" applyFont="1" applyBorder="1" applyAlignment="1">
      <alignment/>
    </xf>
    <xf numFmtId="0" fontId="18" fillId="0" borderId="52" xfId="0" applyNumberFormat="1" applyFont="1" applyBorder="1" applyAlignment="1">
      <alignment/>
    </xf>
    <xf numFmtId="0" fontId="18" fillId="0" borderId="43" xfId="0" applyNumberFormat="1" applyFont="1" applyBorder="1" applyAlignment="1">
      <alignment/>
    </xf>
    <xf numFmtId="0" fontId="18" fillId="34" borderId="22" xfId="0" applyNumberFormat="1" applyFont="1" applyFill="1" applyBorder="1" applyAlignment="1">
      <alignment/>
    </xf>
    <xf numFmtId="0" fontId="18" fillId="34" borderId="22" xfId="0" applyNumberFormat="1" applyFont="1" applyFill="1" applyBorder="1" applyAlignment="1">
      <alignment/>
    </xf>
    <xf numFmtId="0" fontId="11" fillId="34" borderId="21" xfId="0" applyNumberFormat="1" applyFont="1" applyFill="1" applyBorder="1" applyAlignment="1">
      <alignment shrinkToFit="1"/>
    </xf>
    <xf numFmtId="0" fontId="11" fillId="32" borderId="21" xfId="0" applyNumberFormat="1" applyFont="1" applyFill="1" applyBorder="1" applyAlignment="1">
      <alignment shrinkToFit="1"/>
    </xf>
    <xf numFmtId="0" fontId="11" fillId="32" borderId="96" xfId="0" applyNumberFormat="1" applyFont="1" applyFill="1" applyBorder="1" applyAlignment="1">
      <alignment shrinkToFit="1"/>
    </xf>
    <xf numFmtId="0" fontId="11" fillId="32" borderId="41" xfId="0" applyNumberFormat="1" applyFont="1" applyFill="1" applyBorder="1" applyAlignment="1">
      <alignment shrinkToFit="1"/>
    </xf>
    <xf numFmtId="0" fontId="11" fillId="32" borderId="97" xfId="0" applyNumberFormat="1" applyFont="1" applyFill="1" applyBorder="1" applyAlignment="1">
      <alignment shrinkToFit="1"/>
    </xf>
    <xf numFmtId="0" fontId="11" fillId="32" borderId="98" xfId="0" applyNumberFormat="1" applyFont="1" applyFill="1" applyBorder="1" applyAlignment="1">
      <alignment shrinkToFit="1"/>
    </xf>
    <xf numFmtId="0" fontId="25" fillId="35" borderId="0" xfId="0" applyNumberFormat="1" applyFont="1" applyFill="1" applyBorder="1" applyAlignment="1">
      <alignment/>
    </xf>
    <xf numFmtId="0" fontId="11" fillId="35" borderId="0" xfId="0" applyNumberFormat="1" applyFont="1" applyFill="1" applyAlignment="1">
      <alignment/>
    </xf>
    <xf numFmtId="179" fontId="11" fillId="0" borderId="0" xfId="0" applyNumberFormat="1" applyFont="1" applyAlignment="1">
      <alignment/>
    </xf>
    <xf numFmtId="178" fontId="11" fillId="0" borderId="0" xfId="0" applyNumberFormat="1" applyFont="1" applyAlignment="1">
      <alignment/>
    </xf>
    <xf numFmtId="179" fontId="11" fillId="0" borderId="79" xfId="0" applyNumberFormat="1" applyFont="1" applyBorder="1" applyAlignment="1">
      <alignment horizontal="center"/>
    </xf>
    <xf numFmtId="178" fontId="11" fillId="0" borderId="79" xfId="0" applyNumberFormat="1" applyFont="1" applyBorder="1" applyAlignment="1">
      <alignment horizontal="center"/>
    </xf>
    <xf numFmtId="179" fontId="11" fillId="0" borderId="79" xfId="0" applyNumberFormat="1" applyFont="1" applyBorder="1" applyAlignment="1">
      <alignment/>
    </xf>
    <xf numFmtId="178" fontId="11" fillId="0" borderId="79" xfId="0" applyNumberFormat="1" applyFont="1" applyBorder="1" applyAlignment="1">
      <alignment/>
    </xf>
    <xf numFmtId="179" fontId="11" fillId="0" borderId="81" xfId="0" applyNumberFormat="1" applyFont="1" applyBorder="1" applyAlignment="1">
      <alignment horizontal="center"/>
    </xf>
    <xf numFmtId="178" fontId="11" fillId="0" borderId="81" xfId="0" applyNumberFormat="1" applyFont="1" applyBorder="1" applyAlignment="1">
      <alignment/>
    </xf>
    <xf numFmtId="178" fontId="11" fillId="0" borderId="81" xfId="0" applyNumberFormat="1" applyFont="1" applyBorder="1" applyAlignment="1">
      <alignment/>
    </xf>
    <xf numFmtId="179" fontId="11" fillId="0" borderId="79" xfId="0" applyNumberFormat="1" applyFont="1" applyBorder="1" applyAlignment="1">
      <alignment/>
    </xf>
    <xf numFmtId="178" fontId="11" fillId="0" borderId="79" xfId="0" applyNumberFormat="1" applyFont="1" applyBorder="1" applyAlignment="1">
      <alignment/>
    </xf>
    <xf numFmtId="180" fontId="11" fillId="0" borderId="79" xfId="0" applyNumberFormat="1" applyFont="1" applyBorder="1" applyAlignment="1">
      <alignment horizontal="right"/>
    </xf>
    <xf numFmtId="0" fontId="31" fillId="38" borderId="0" xfId="0" applyFont="1" applyFill="1" applyBorder="1" applyAlignment="1">
      <alignment/>
    </xf>
    <xf numFmtId="0" fontId="31" fillId="33" borderId="0" xfId="0" applyFont="1" applyFill="1" applyBorder="1" applyAlignment="1">
      <alignment/>
    </xf>
    <xf numFmtId="0" fontId="13" fillId="33" borderId="0" xfId="0" applyFont="1" applyFill="1" applyBorder="1" applyAlignment="1">
      <alignment/>
    </xf>
    <xf numFmtId="0" fontId="31" fillId="0" borderId="0" xfId="0" applyFont="1" applyFill="1" applyBorder="1" applyAlignment="1">
      <alignment/>
    </xf>
    <xf numFmtId="0" fontId="12" fillId="32" borderId="0" xfId="0" applyFont="1" applyFill="1" applyAlignment="1">
      <alignment/>
    </xf>
    <xf numFmtId="0" fontId="11" fillId="32" borderId="99" xfId="0" applyNumberFormat="1" applyFont="1" applyFill="1" applyBorder="1" applyAlignment="1">
      <alignment/>
    </xf>
    <xf numFmtId="0" fontId="11" fillId="32" borderId="100" xfId="0" applyNumberFormat="1" applyFont="1" applyFill="1" applyBorder="1" applyAlignment="1">
      <alignment/>
    </xf>
    <xf numFmtId="1" fontId="11" fillId="32" borderId="100" xfId="0" applyNumberFormat="1" applyFont="1" applyFill="1" applyBorder="1" applyAlignment="1">
      <alignment/>
    </xf>
    <xf numFmtId="1" fontId="11" fillId="32" borderId="99" xfId="0" applyNumberFormat="1" applyFont="1" applyFill="1" applyBorder="1" applyAlignment="1">
      <alignment/>
    </xf>
    <xf numFmtId="0" fontId="11" fillId="32" borderId="101" xfId="0" applyNumberFormat="1" applyFont="1" applyFill="1" applyBorder="1" applyAlignment="1">
      <alignment/>
    </xf>
    <xf numFmtId="1" fontId="11" fillId="32" borderId="101" xfId="0" applyNumberFormat="1" applyFont="1" applyFill="1" applyBorder="1" applyAlignment="1">
      <alignment/>
    </xf>
    <xf numFmtId="0" fontId="11" fillId="33" borderId="0" xfId="0" applyFont="1" applyFill="1" applyBorder="1" applyAlignment="1">
      <alignment shrinkToFit="1"/>
    </xf>
    <xf numFmtId="49" fontId="11" fillId="34" borderId="36" xfId="0" applyNumberFormat="1" applyFont="1" applyFill="1" applyBorder="1" applyAlignment="1">
      <alignment horizontal="right"/>
    </xf>
    <xf numFmtId="0" fontId="12" fillId="39" borderId="0" xfId="0" applyFont="1" applyFill="1" applyAlignment="1">
      <alignment/>
    </xf>
    <xf numFmtId="0" fontId="11" fillId="39" borderId="0" xfId="0" applyFont="1" applyFill="1" applyAlignment="1">
      <alignment/>
    </xf>
    <xf numFmtId="0" fontId="12" fillId="40" borderId="0" xfId="0" applyFont="1" applyFill="1" applyAlignment="1">
      <alignment/>
    </xf>
    <xf numFmtId="0" fontId="11" fillId="40" borderId="0" xfId="0" applyFont="1" applyFill="1" applyAlignment="1">
      <alignment/>
    </xf>
    <xf numFmtId="0" fontId="12" fillId="34" borderId="0" xfId="0" applyFont="1" applyFill="1" applyAlignment="1">
      <alignment/>
    </xf>
    <xf numFmtId="0" fontId="11" fillId="34" borderId="0" xfId="0" applyFont="1" applyFill="1" applyAlignment="1">
      <alignment/>
    </xf>
    <xf numFmtId="0" fontId="11" fillId="0" borderId="102" xfId="0" applyNumberFormat="1" applyFont="1" applyBorder="1" applyAlignment="1">
      <alignment horizontal="center"/>
    </xf>
    <xf numFmtId="0" fontId="18" fillId="32" borderId="22" xfId="0" applyNumberFormat="1" applyFont="1" applyFill="1" applyBorder="1" applyAlignment="1">
      <alignment shrinkToFit="1"/>
    </xf>
    <xf numFmtId="0" fontId="18" fillId="32" borderId="34" xfId="0" applyNumberFormat="1" applyFont="1" applyFill="1" applyBorder="1" applyAlignment="1">
      <alignment shrinkToFit="1"/>
    </xf>
    <xf numFmtId="0" fontId="18" fillId="32" borderId="40" xfId="0" applyNumberFormat="1" applyFont="1" applyFill="1" applyBorder="1" applyAlignment="1">
      <alignment shrinkToFit="1"/>
    </xf>
    <xf numFmtId="0" fontId="18" fillId="32" borderId="82" xfId="0" applyNumberFormat="1" applyFont="1" applyFill="1" applyBorder="1" applyAlignment="1">
      <alignment shrinkToFit="1"/>
    </xf>
    <xf numFmtId="0" fontId="18" fillId="32" borderId="96" xfId="0" applyNumberFormat="1" applyFont="1" applyFill="1" applyBorder="1" applyAlignment="1">
      <alignment shrinkToFit="1"/>
    </xf>
    <xf numFmtId="0" fontId="18" fillId="32" borderId="97" xfId="0" applyNumberFormat="1" applyFont="1" applyFill="1" applyBorder="1" applyAlignment="1">
      <alignment shrinkToFit="1"/>
    </xf>
    <xf numFmtId="0" fontId="18" fillId="32" borderId="103" xfId="0" applyNumberFormat="1" applyFont="1" applyFill="1" applyBorder="1" applyAlignment="1">
      <alignment shrinkToFit="1"/>
    </xf>
    <xf numFmtId="0" fontId="18" fillId="32" borderId="104" xfId="0" applyNumberFormat="1" applyFont="1" applyFill="1" applyBorder="1" applyAlignment="1">
      <alignment shrinkToFit="1"/>
    </xf>
    <xf numFmtId="0" fontId="18" fillId="32" borderId="35" xfId="0" applyNumberFormat="1" applyFont="1" applyFill="1" applyBorder="1" applyAlignment="1">
      <alignment shrinkToFit="1"/>
    </xf>
    <xf numFmtId="0" fontId="28" fillId="0" borderId="64" xfId="0" applyFont="1" applyBorder="1" applyAlignment="1">
      <alignment horizontal="center" shrinkToFit="1"/>
    </xf>
    <xf numFmtId="178" fontId="28" fillId="0" borderId="73" xfId="0" applyNumberFormat="1" applyFont="1" applyBorder="1" applyAlignment="1">
      <alignment horizontal="center" shrinkToFit="1"/>
    </xf>
    <xf numFmtId="0" fontId="28" fillId="0" borderId="105" xfId="0" applyFont="1" applyBorder="1" applyAlignment="1">
      <alignment horizontal="center" shrinkToFit="1"/>
    </xf>
    <xf numFmtId="0" fontId="17" fillId="0" borderId="106" xfId="0" applyFont="1" applyBorder="1" applyAlignment="1">
      <alignment horizontal="center" shrinkToFit="1"/>
    </xf>
    <xf numFmtId="0" fontId="28" fillId="0" borderId="36" xfId="0" applyFont="1" applyBorder="1" applyAlignment="1">
      <alignment horizontal="center" shrinkToFit="1"/>
    </xf>
    <xf numFmtId="0" fontId="29" fillId="0" borderId="42" xfId="0" applyFont="1" applyBorder="1" applyAlignment="1">
      <alignment horizontal="center" shrinkToFit="1"/>
    </xf>
    <xf numFmtId="0" fontId="28" fillId="0" borderId="107" xfId="0" applyFont="1" applyBorder="1" applyAlignment="1">
      <alignment horizontal="center" shrinkToFit="1"/>
    </xf>
    <xf numFmtId="0" fontId="28" fillId="0" borderId="77" xfId="0" applyFont="1" applyBorder="1" applyAlignment="1">
      <alignment horizontal="center" shrinkToFit="1"/>
    </xf>
    <xf numFmtId="0" fontId="29" fillId="0" borderId="75" xfId="0" applyFont="1" applyBorder="1" applyAlignment="1">
      <alignment horizontal="center" shrinkToFit="1"/>
    </xf>
    <xf numFmtId="0" fontId="28" fillId="0" borderId="108" xfId="0" applyFont="1" applyBorder="1" applyAlignment="1">
      <alignment horizontal="center" shrinkToFit="1"/>
    </xf>
    <xf numFmtId="0" fontId="17" fillId="0" borderId="39" xfId="0" applyFont="1" applyBorder="1" applyAlignment="1">
      <alignment horizontal="center" shrinkToFit="1"/>
    </xf>
    <xf numFmtId="0" fontId="28" fillId="0" borderId="73" xfId="0" applyFont="1" applyBorder="1" applyAlignment="1">
      <alignment horizontal="center" shrinkToFit="1"/>
    </xf>
    <xf numFmtId="0" fontId="28" fillId="0" borderId="42" xfId="0" applyFont="1" applyBorder="1" applyAlignment="1">
      <alignment horizontal="center" shrinkToFit="1"/>
    </xf>
    <xf numFmtId="0" fontId="28" fillId="0" borderId="75" xfId="0" applyFont="1" applyBorder="1" applyAlignment="1">
      <alignment horizontal="center" shrinkToFit="1"/>
    </xf>
    <xf numFmtId="0" fontId="17" fillId="0" borderId="38" xfId="0" applyFont="1" applyBorder="1" applyAlignment="1">
      <alignment horizontal="center" shrinkToFit="1"/>
    </xf>
    <xf numFmtId="0" fontId="17" fillId="0" borderId="109" xfId="0" applyFont="1" applyBorder="1" applyAlignment="1">
      <alignment horizontal="center" shrinkToFit="1"/>
    </xf>
    <xf numFmtId="0" fontId="28" fillId="0" borderId="110" xfId="0" applyFont="1" applyBorder="1" applyAlignment="1">
      <alignment horizontal="center" shrinkToFit="1"/>
    </xf>
    <xf numFmtId="0" fontId="12" fillId="40" borderId="45" xfId="0" applyNumberFormat="1" applyFont="1" applyFill="1" applyBorder="1" applyAlignment="1">
      <alignment/>
    </xf>
    <xf numFmtId="0" fontId="30" fillId="34" borderId="36" xfId="0" applyNumberFormat="1" applyFont="1" applyFill="1" applyBorder="1" applyAlignment="1" quotePrefix="1">
      <alignment horizontal="center"/>
    </xf>
    <xf numFmtId="0" fontId="36" fillId="0" borderId="0" xfId="0" applyFont="1" applyAlignment="1">
      <alignment vertical="center"/>
    </xf>
    <xf numFmtId="0" fontId="12" fillId="0" borderId="0" xfId="0" applyFont="1" applyAlignment="1">
      <alignment vertical="center"/>
    </xf>
    <xf numFmtId="0" fontId="24" fillId="0" borderId="0" xfId="0" applyFont="1" applyAlignment="1">
      <alignment vertical="center"/>
    </xf>
    <xf numFmtId="0" fontId="37" fillId="0" borderId="0" xfId="0" applyFont="1" applyAlignment="1">
      <alignment vertical="center"/>
    </xf>
    <xf numFmtId="0" fontId="36" fillId="0" borderId="111" xfId="0" applyFont="1" applyBorder="1" applyAlignment="1">
      <alignment vertical="center"/>
    </xf>
    <xf numFmtId="0" fontId="36" fillId="0" borderId="112" xfId="0" applyFont="1" applyBorder="1" applyAlignment="1">
      <alignment horizontal="right" vertical="center"/>
    </xf>
    <xf numFmtId="0" fontId="36" fillId="0" borderId="113" xfId="0" applyFont="1" applyBorder="1" applyAlignment="1">
      <alignment vertical="center"/>
    </xf>
    <xf numFmtId="0" fontId="36" fillId="0" borderId="114" xfId="0" applyFont="1" applyBorder="1" applyAlignment="1">
      <alignment vertical="center"/>
    </xf>
    <xf numFmtId="0" fontId="36" fillId="0" borderId="115" xfId="0" applyFont="1" applyBorder="1" applyAlignment="1">
      <alignment horizontal="right" vertical="center"/>
    </xf>
    <xf numFmtId="0" fontId="36" fillId="0" borderId="116" xfId="0" applyFont="1" applyBorder="1" applyAlignment="1">
      <alignment vertical="center"/>
    </xf>
    <xf numFmtId="0" fontId="36" fillId="0" borderId="116" xfId="0" applyFont="1" applyFill="1" applyBorder="1" applyAlignment="1">
      <alignment vertical="center"/>
    </xf>
    <xf numFmtId="0" fontId="36" fillId="0" borderId="117" xfId="0" applyFont="1" applyBorder="1" applyAlignment="1">
      <alignment vertical="center"/>
    </xf>
    <xf numFmtId="0" fontId="36" fillId="0" borderId="118" xfId="0" applyFont="1" applyBorder="1" applyAlignment="1">
      <alignment horizontal="right" vertical="center"/>
    </xf>
    <xf numFmtId="0" fontId="36" fillId="0" borderId="119" xfId="0" applyFont="1" applyBorder="1" applyAlignment="1">
      <alignment vertical="center"/>
    </xf>
    <xf numFmtId="0" fontId="36" fillId="0" borderId="120" xfId="0" applyFont="1" applyBorder="1" applyAlignment="1">
      <alignment horizontal="right" vertical="center"/>
    </xf>
    <xf numFmtId="0" fontId="36" fillId="0" borderId="121" xfId="0" applyFont="1" applyBorder="1" applyAlignment="1">
      <alignment vertical="center"/>
    </xf>
    <xf numFmtId="0" fontId="36" fillId="0" borderId="0" xfId="0" applyFont="1" applyAlignment="1">
      <alignment horizontal="right" vertical="center"/>
    </xf>
    <xf numFmtId="0" fontId="36" fillId="0" borderId="122" xfId="0" applyFont="1" applyBorder="1" applyAlignment="1">
      <alignment vertical="center"/>
    </xf>
    <xf numFmtId="0" fontId="36" fillId="0" borderId="123" xfId="0" applyFont="1" applyBorder="1" applyAlignment="1">
      <alignment vertical="center"/>
    </xf>
    <xf numFmtId="0" fontId="36" fillId="0" borderId="124" xfId="0" applyFont="1" applyBorder="1" applyAlignment="1">
      <alignment horizontal="right" vertical="center"/>
    </xf>
    <xf numFmtId="0" fontId="36" fillId="0" borderId="125" xfId="0" applyFont="1" applyBorder="1" applyAlignment="1">
      <alignment vertical="center"/>
    </xf>
    <xf numFmtId="0" fontId="36" fillId="0" borderId="126" xfId="0" applyFont="1" applyBorder="1" applyAlignment="1">
      <alignment horizontal="right" vertical="center"/>
    </xf>
    <xf numFmtId="0" fontId="36" fillId="0" borderId="127" xfId="0" applyFont="1" applyBorder="1" applyAlignment="1">
      <alignment vertical="center"/>
    </xf>
    <xf numFmtId="0" fontId="36" fillId="0" borderId="128" xfId="0" applyFont="1" applyBorder="1" applyAlignment="1">
      <alignment horizontal="right" vertical="center"/>
    </xf>
    <xf numFmtId="0" fontId="36" fillId="0" borderId="129" xfId="0" applyFont="1" applyBorder="1" applyAlignment="1">
      <alignment vertical="center"/>
    </xf>
    <xf numFmtId="0" fontId="36" fillId="0" borderId="130" xfId="0" applyFont="1" applyBorder="1" applyAlignment="1">
      <alignment horizontal="right" vertical="center"/>
    </xf>
    <xf numFmtId="0" fontId="36" fillId="0" borderId="0" xfId="0" applyFont="1" applyAlignment="1">
      <alignment/>
    </xf>
    <xf numFmtId="0" fontId="34" fillId="0" borderId="0" xfId="0" applyFont="1" applyAlignment="1">
      <alignment/>
    </xf>
    <xf numFmtId="0" fontId="36" fillId="0" borderId="0" xfId="0" applyFont="1" applyBorder="1" applyAlignment="1">
      <alignment vertical="center"/>
    </xf>
    <xf numFmtId="0" fontId="12" fillId="41" borderId="0" xfId="0" applyFont="1" applyFill="1" applyAlignment="1">
      <alignment/>
    </xf>
    <xf numFmtId="0" fontId="11" fillId="41" borderId="0" xfId="0" applyFont="1" applyFill="1" applyAlignment="1">
      <alignment/>
    </xf>
    <xf numFmtId="0" fontId="38" fillId="0" borderId="131" xfId="0" applyFont="1" applyBorder="1" applyAlignment="1">
      <alignment horizontal="center" vertical="center"/>
    </xf>
    <xf numFmtId="0" fontId="25" fillId="0" borderId="132" xfId="0" applyFont="1" applyBorder="1" applyAlignment="1">
      <alignment horizontal="left" vertical="center"/>
    </xf>
    <xf numFmtId="0" fontId="36" fillId="0" borderId="133" xfId="0" applyFont="1" applyBorder="1" applyAlignment="1">
      <alignment horizontal="right" vertical="center"/>
    </xf>
    <xf numFmtId="0" fontId="36" fillId="0" borderId="105" xfId="0" applyFont="1" applyBorder="1" applyAlignment="1">
      <alignment horizontal="right" vertical="center"/>
    </xf>
    <xf numFmtId="0" fontId="36" fillId="0" borderId="107" xfId="0" applyFont="1" applyBorder="1" applyAlignment="1">
      <alignment horizontal="right" vertical="center"/>
    </xf>
    <xf numFmtId="0" fontId="36" fillId="0" borderId="108" xfId="0" applyFont="1" applyBorder="1" applyAlignment="1">
      <alignment horizontal="right" vertical="center"/>
    </xf>
    <xf numFmtId="0" fontId="14" fillId="0" borderId="67" xfId="0" applyFont="1" applyBorder="1" applyAlignment="1">
      <alignment vertical="center"/>
    </xf>
    <xf numFmtId="0" fontId="14" fillId="0" borderId="67" xfId="0" applyFont="1" applyBorder="1" applyAlignment="1">
      <alignment/>
    </xf>
    <xf numFmtId="0" fontId="14" fillId="0" borderId="67" xfId="0" applyFont="1" applyFill="1" applyBorder="1" applyAlignment="1">
      <alignment horizontal="right" vertical="center"/>
    </xf>
    <xf numFmtId="0" fontId="14" fillId="0" borderId="67" xfId="0" applyFont="1" applyFill="1" applyBorder="1" applyAlignment="1">
      <alignment horizontal="center" vertical="center"/>
    </xf>
    <xf numFmtId="0" fontId="14" fillId="0" borderId="134" xfId="0" applyFont="1" applyBorder="1" applyAlignment="1">
      <alignment horizontal="center"/>
    </xf>
    <xf numFmtId="0" fontId="14" fillId="0" borderId="135" xfId="0" applyFont="1" applyBorder="1" applyAlignment="1">
      <alignment horizontal="left" vertical="center"/>
    </xf>
    <xf numFmtId="0" fontId="14" fillId="0" borderId="30" xfId="0" applyFont="1" applyBorder="1" applyAlignment="1">
      <alignment horizontal="left"/>
    </xf>
    <xf numFmtId="0" fontId="14" fillId="0" borderId="30" xfId="0" applyFont="1" applyBorder="1" applyAlignment="1">
      <alignment horizontal="center"/>
    </xf>
    <xf numFmtId="0" fontId="14" fillId="0" borderId="136" xfId="0" applyFont="1" applyBorder="1" applyAlignment="1">
      <alignment horizontal="left"/>
    </xf>
    <xf numFmtId="0" fontId="14" fillId="0" borderId="136" xfId="0" applyFont="1" applyFill="1" applyBorder="1" applyAlignment="1">
      <alignment horizontal="left"/>
    </xf>
    <xf numFmtId="0" fontId="14" fillId="0" borderId="137" xfId="0" applyFont="1" applyBorder="1" applyAlignment="1">
      <alignment horizontal="center"/>
    </xf>
    <xf numFmtId="0" fontId="14" fillId="0" borderId="138" xfId="0" applyFont="1" applyBorder="1" applyAlignment="1">
      <alignment horizontal="center" vertical="center"/>
    </xf>
    <xf numFmtId="0" fontId="14" fillId="0" borderId="136" xfId="0" applyFont="1" applyBorder="1" applyAlignment="1">
      <alignment horizontal="left" vertical="center"/>
    </xf>
    <xf numFmtId="0" fontId="14" fillId="0" borderId="139" xfId="0" applyFont="1" applyBorder="1" applyAlignment="1">
      <alignment horizontal="center"/>
    </xf>
    <xf numFmtId="0" fontId="11" fillId="33" borderId="0" xfId="0" applyFont="1" applyFill="1" applyBorder="1" applyAlignment="1">
      <alignment horizontal="left"/>
    </xf>
    <xf numFmtId="0" fontId="11" fillId="33" borderId="0" xfId="0" applyFont="1" applyFill="1" applyBorder="1" applyAlignment="1">
      <alignment vertical="top"/>
    </xf>
    <xf numFmtId="0" fontId="11" fillId="0" borderId="0" xfId="0" applyFont="1" applyFill="1" applyBorder="1" applyAlignment="1">
      <alignment vertical="top"/>
    </xf>
    <xf numFmtId="0" fontId="11" fillId="0" borderId="0" xfId="0" applyFont="1" applyAlignment="1">
      <alignment horizontal="left"/>
    </xf>
    <xf numFmtId="0" fontId="39" fillId="0" borderId="58" xfId="0" applyFont="1" applyBorder="1" applyAlignment="1">
      <alignment vertical="center"/>
    </xf>
    <xf numFmtId="0" fontId="39" fillId="0" borderId="62" xfId="0" applyFont="1" applyBorder="1" applyAlignment="1">
      <alignment vertical="center"/>
    </xf>
    <xf numFmtId="0" fontId="39" fillId="0" borderId="140" xfId="0" applyFont="1" applyBorder="1" applyAlignment="1">
      <alignment vertical="center"/>
    </xf>
    <xf numFmtId="0" fontId="34" fillId="0" borderId="0" xfId="0" applyFont="1" applyFill="1" applyBorder="1" applyAlignment="1">
      <alignment/>
    </xf>
    <xf numFmtId="0" fontId="40" fillId="0" borderId="0" xfId="0" applyFont="1" applyFill="1" applyBorder="1" applyAlignment="1">
      <alignment horizontal="left"/>
    </xf>
    <xf numFmtId="0" fontId="36" fillId="0" borderId="30" xfId="0" applyFont="1" applyBorder="1" applyAlignment="1">
      <alignment vertical="center"/>
    </xf>
    <xf numFmtId="0" fontId="36" fillId="0" borderId="30" xfId="0" applyFont="1" applyBorder="1" applyAlignment="1">
      <alignment horizontal="right" vertical="center"/>
    </xf>
    <xf numFmtId="0" fontId="36" fillId="0" borderId="141" xfId="0" applyFont="1" applyBorder="1" applyAlignment="1">
      <alignment horizontal="center" vertical="center" shrinkToFit="1"/>
    </xf>
    <xf numFmtId="0" fontId="0" fillId="0" borderId="62" xfId="0" applyBorder="1" applyAlignment="1">
      <alignment horizontal="center" vertical="center" shrinkToFit="1"/>
    </xf>
    <xf numFmtId="0" fontId="0" fillId="0" borderId="140" xfId="0" applyBorder="1" applyAlignment="1">
      <alignment horizontal="center" vertical="center" shrinkToFit="1"/>
    </xf>
    <xf numFmtId="0" fontId="14" fillId="0" borderId="58" xfId="0" applyFont="1" applyFill="1" applyBorder="1" applyAlignment="1">
      <alignment horizontal="center" vertical="center"/>
    </xf>
    <xf numFmtId="0" fontId="14" fillId="0" borderId="62" xfId="0" applyFont="1" applyFill="1" applyBorder="1" applyAlignment="1">
      <alignment horizontal="center" vertical="center"/>
    </xf>
    <xf numFmtId="0" fontId="11" fillId="0" borderId="142" xfId="0" applyFont="1" applyFill="1" applyBorder="1" applyAlignment="1">
      <alignment horizontal="center" vertical="center"/>
    </xf>
    <xf numFmtId="0" fontId="14" fillId="0" borderId="135" xfId="0" applyFont="1" applyBorder="1" applyAlignment="1">
      <alignment horizontal="center" vertical="center"/>
    </xf>
    <xf numFmtId="0" fontId="14" fillId="0" borderId="73" xfId="0" applyFont="1" applyBorder="1" applyAlignment="1">
      <alignment horizontal="center" vertical="center"/>
    </xf>
    <xf numFmtId="0" fontId="11" fillId="0" borderId="83"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1" fillId="0" borderId="72" xfId="0" applyFont="1" applyBorder="1" applyAlignment="1">
      <alignment horizontal="center" vertical="center"/>
    </xf>
    <xf numFmtId="0" fontId="14" fillId="0" borderId="58" xfId="0" applyFont="1" applyBorder="1" applyAlignment="1">
      <alignment horizontal="center" vertical="center"/>
    </xf>
    <xf numFmtId="0" fontId="11" fillId="0" borderId="142" xfId="0" applyFont="1" applyBorder="1" applyAlignment="1">
      <alignment horizontal="center" vertical="center"/>
    </xf>
    <xf numFmtId="0" fontId="14" fillId="0" borderId="60" xfId="0" applyFont="1" applyBorder="1" applyAlignment="1">
      <alignment horizontal="center" vertical="center" textRotation="255"/>
    </xf>
    <xf numFmtId="0" fontId="14" fillId="0" borderId="64" xfId="0" applyFont="1" applyBorder="1" applyAlignment="1">
      <alignment horizontal="center" vertical="center" textRotation="255"/>
    </xf>
    <xf numFmtId="0" fontId="11" fillId="0" borderId="143" xfId="0" applyFont="1" applyBorder="1" applyAlignment="1">
      <alignment horizontal="center" vertical="center" textRotation="255"/>
    </xf>
    <xf numFmtId="0" fontId="14" fillId="0" borderId="60" xfId="0" applyFont="1" applyFill="1" applyBorder="1" applyAlignment="1">
      <alignment horizontal="center" vertical="center" textRotation="255"/>
    </xf>
    <xf numFmtId="0" fontId="14" fillId="0" borderId="64" xfId="0" applyFont="1" applyFill="1" applyBorder="1" applyAlignment="1">
      <alignment horizontal="center" vertical="center" textRotation="255"/>
    </xf>
    <xf numFmtId="0" fontId="26" fillId="0" borderId="38" xfId="0" applyFont="1" applyBorder="1" applyAlignment="1">
      <alignment horizontal="center" vertical="center"/>
    </xf>
    <xf numFmtId="0" fontId="27" fillId="0" borderId="92" xfId="0" applyFont="1" applyBorder="1" applyAlignment="1">
      <alignment/>
    </xf>
    <xf numFmtId="0" fontId="14" fillId="0" borderId="47" xfId="0" applyFont="1" applyBorder="1" applyAlignment="1">
      <alignment horizontal="center" vertical="center"/>
    </xf>
    <xf numFmtId="0" fontId="11" fillId="0" borderId="143" xfId="0" applyFont="1" applyBorder="1" applyAlignment="1">
      <alignment/>
    </xf>
    <xf numFmtId="0" fontId="14" fillId="0" borderId="144" xfId="0" applyFont="1" applyBorder="1" applyAlignment="1">
      <alignment horizontal="center" vertical="center"/>
    </xf>
    <xf numFmtId="0" fontId="11" fillId="0" borderId="83" xfId="0" applyFont="1" applyBorder="1" applyAlignment="1">
      <alignment horizontal="center"/>
    </xf>
    <xf numFmtId="0" fontId="14" fillId="0" borderId="145" xfId="0" applyFont="1" applyBorder="1" applyAlignment="1">
      <alignment horizontal="center" vertical="center"/>
    </xf>
    <xf numFmtId="0" fontId="11" fillId="0" borderId="146" xfId="0" applyFont="1" applyBorder="1" applyAlignment="1">
      <alignment/>
    </xf>
    <xf numFmtId="0" fontId="11" fillId="0" borderId="143" xfId="0" applyFont="1" applyBorder="1" applyAlignment="1">
      <alignment horizontal="center" vertical="center"/>
    </xf>
    <xf numFmtId="0" fontId="11" fillId="0" borderId="146" xfId="0" applyFont="1" applyBorder="1" applyAlignment="1">
      <alignment horizontal="center" vertical="center"/>
    </xf>
    <xf numFmtId="0" fontId="11" fillId="0" borderId="48" xfId="0" applyNumberFormat="1" applyFont="1" applyBorder="1" applyAlignment="1">
      <alignment horizontal="center"/>
    </xf>
    <xf numFmtId="0" fontId="11" fillId="0" borderId="147" xfId="0" applyNumberFormat="1"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200025</xdr:colOff>
      <xdr:row>26</xdr:row>
      <xdr:rowOff>0</xdr:rowOff>
    </xdr:from>
    <xdr:to>
      <xdr:col>12</xdr:col>
      <xdr:colOff>352425</xdr:colOff>
      <xdr:row>30</xdr:row>
      <xdr:rowOff>171450</xdr:rowOff>
    </xdr:to>
    <xdr:pic>
      <xdr:nvPicPr>
        <xdr:cNvPr id="1" name="Picture 1"/>
        <xdr:cNvPicPr preferRelativeResize="1">
          <a:picLocks noChangeAspect="1"/>
        </xdr:cNvPicPr>
      </xdr:nvPicPr>
      <xdr:blipFill>
        <a:blip r:embed="rId1"/>
        <a:srcRect l="64453" t="57942" r="22265" b="23698"/>
        <a:stretch>
          <a:fillRect/>
        </a:stretch>
      </xdr:blipFill>
      <xdr:spPr>
        <a:xfrm>
          <a:off x="8582025" y="4800600"/>
          <a:ext cx="914400" cy="1028700"/>
        </a:xfrm>
        <a:prstGeom prst="rect">
          <a:avLst/>
        </a:prstGeom>
        <a:noFill/>
        <a:ln w="1" cmpd="sng">
          <a:noFill/>
        </a:ln>
      </xdr:spPr>
    </xdr:pic>
    <xdr:clientData/>
  </xdr:twoCellAnchor>
  <xdr:twoCellAnchor>
    <xdr:from>
      <xdr:col>9</xdr:col>
      <xdr:colOff>66675</xdr:colOff>
      <xdr:row>29</xdr:row>
      <xdr:rowOff>28575</xdr:rowOff>
    </xdr:from>
    <xdr:to>
      <xdr:col>11</xdr:col>
      <xdr:colOff>152400</xdr:colOff>
      <xdr:row>30</xdr:row>
      <xdr:rowOff>104775</xdr:rowOff>
    </xdr:to>
    <xdr:sp>
      <xdr:nvSpPr>
        <xdr:cNvPr id="2" name="Line 2"/>
        <xdr:cNvSpPr>
          <a:spLocks/>
        </xdr:cNvSpPr>
      </xdr:nvSpPr>
      <xdr:spPr>
        <a:xfrm flipV="1">
          <a:off x="6924675" y="5486400"/>
          <a:ext cx="16097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P40"/>
  <sheetViews>
    <sheetView tabSelected="1" zoomScale="80" zoomScaleNormal="80" zoomScalePageLayoutView="0" workbookViewId="0" topLeftCell="A1">
      <selection activeCell="A1" sqref="A1"/>
    </sheetView>
  </sheetViews>
  <sheetFormatPr defaultColWidth="8.88671875" defaultRowHeight="15"/>
  <cols>
    <col min="1" max="16384" width="8.88671875" style="6" customWidth="1"/>
  </cols>
  <sheetData>
    <row r="1" ht="18.75">
      <c r="A1" s="5" t="s">
        <v>351</v>
      </c>
    </row>
    <row r="3" ht="14.25">
      <c r="B3" s="8" t="s">
        <v>221</v>
      </c>
    </row>
    <row r="4" ht="14.25">
      <c r="B4" s="365" t="s">
        <v>350</v>
      </c>
    </row>
    <row r="6" ht="14.25">
      <c r="B6" s="7" t="s">
        <v>84</v>
      </c>
    </row>
    <row r="7" ht="14.25">
      <c r="B7" s="7"/>
    </row>
    <row r="8" ht="14.25">
      <c r="B8" s="8" t="s">
        <v>352</v>
      </c>
    </row>
    <row r="9" ht="14.25">
      <c r="B9" s="8" t="s">
        <v>232</v>
      </c>
    </row>
    <row r="11" ht="14.25">
      <c r="B11" s="7" t="s">
        <v>85</v>
      </c>
    </row>
    <row r="12" ht="14.25">
      <c r="B12" s="7"/>
    </row>
    <row r="13" spans="2:13" ht="14.25">
      <c r="B13" s="303" t="s">
        <v>236</v>
      </c>
      <c r="C13" s="304"/>
      <c r="D13" s="304"/>
      <c r="E13" s="304"/>
      <c r="F13" s="304"/>
      <c r="G13" s="304"/>
      <c r="H13" s="304"/>
      <c r="I13" s="304"/>
      <c r="J13" s="304"/>
      <c r="K13" s="304"/>
      <c r="L13" s="304"/>
      <c r="M13" s="304"/>
    </row>
    <row r="14" spans="2:7" ht="14.25">
      <c r="B14" s="303" t="s">
        <v>86</v>
      </c>
      <c r="C14" s="304"/>
      <c r="D14" s="304"/>
      <c r="E14" s="304"/>
      <c r="F14" s="304"/>
      <c r="G14" s="304"/>
    </row>
    <row r="15" spans="2:6" ht="14.25">
      <c r="B15" s="305" t="s">
        <v>88</v>
      </c>
      <c r="C15" s="306"/>
      <c r="D15" s="306"/>
      <c r="E15" s="306"/>
      <c r="F15" s="306"/>
    </row>
    <row r="16" ht="14.25">
      <c r="B16" s="8" t="s">
        <v>265</v>
      </c>
    </row>
    <row r="17" spans="2:11" ht="14.25">
      <c r="B17" s="367" t="s">
        <v>353</v>
      </c>
      <c r="C17" s="368"/>
      <c r="D17" s="368"/>
      <c r="E17" s="368"/>
      <c r="F17" s="368"/>
      <c r="G17" s="368"/>
      <c r="H17" s="368"/>
      <c r="I17" s="368"/>
      <c r="J17" s="368"/>
      <c r="K17" s="368"/>
    </row>
    <row r="18" ht="14.25">
      <c r="B18" s="6" t="s">
        <v>225</v>
      </c>
    </row>
    <row r="19" ht="14.25">
      <c r="B19" s="8" t="s">
        <v>204</v>
      </c>
    </row>
    <row r="20" spans="2:14" ht="14.25">
      <c r="B20" s="307" t="s">
        <v>203</v>
      </c>
      <c r="C20" s="308"/>
      <c r="D20" s="308"/>
      <c r="E20" s="308"/>
      <c r="F20" s="308"/>
      <c r="G20" s="308"/>
      <c r="H20" s="308"/>
      <c r="I20" s="308"/>
      <c r="J20" s="308"/>
      <c r="K20" s="308"/>
      <c r="L20" s="308"/>
      <c r="M20" s="308"/>
      <c r="N20" s="308"/>
    </row>
    <row r="21" ht="14.25">
      <c r="B21" s="6" t="s">
        <v>87</v>
      </c>
    </row>
    <row r="22" spans="1:11" ht="14.25">
      <c r="A22" s="205" t="s">
        <v>202</v>
      </c>
      <c r="B22" s="206"/>
      <c r="C22" s="206"/>
      <c r="D22" s="206"/>
      <c r="E22" s="206"/>
      <c r="F22" s="206"/>
      <c r="G22" s="206"/>
      <c r="H22" s="206"/>
      <c r="I22" s="206"/>
      <c r="J22" s="206"/>
      <c r="K22" s="206"/>
    </row>
    <row r="23" spans="1:11" ht="14.25">
      <c r="A23" s="231"/>
      <c r="B23" s="23"/>
      <c r="C23" s="23"/>
      <c r="D23" s="23"/>
      <c r="E23" s="23"/>
      <c r="F23" s="23"/>
      <c r="G23" s="23"/>
      <c r="H23" s="23"/>
      <c r="I23" s="23"/>
      <c r="J23" s="23"/>
      <c r="K23" s="23"/>
    </row>
    <row r="24" ht="14.25">
      <c r="B24" s="7" t="s">
        <v>189</v>
      </c>
    </row>
    <row r="26" ht="14.25">
      <c r="B26" s="8" t="s">
        <v>244</v>
      </c>
    </row>
    <row r="27" ht="15.75">
      <c r="B27" s="8" t="s">
        <v>190</v>
      </c>
    </row>
    <row r="28" spans="1:9" ht="18">
      <c r="A28" s="207" t="s">
        <v>191</v>
      </c>
      <c r="B28" s="208"/>
      <c r="C28" s="208"/>
      <c r="D28" s="208"/>
      <c r="E28" s="208"/>
      <c r="F28" s="208"/>
      <c r="G28" s="208"/>
      <c r="H28" s="208"/>
      <c r="I28" s="208"/>
    </row>
    <row r="29" spans="1:9" ht="18">
      <c r="A29" s="209" t="s">
        <v>192</v>
      </c>
      <c r="B29" s="208"/>
      <c r="C29" s="208"/>
      <c r="D29" s="208"/>
      <c r="E29" s="208"/>
      <c r="F29" s="208"/>
      <c r="G29" s="208"/>
      <c r="H29" s="208"/>
      <c r="I29" s="208"/>
    </row>
    <row r="30" ht="15.75">
      <c r="B30" s="8" t="s">
        <v>205</v>
      </c>
    </row>
    <row r="31" spans="2:9" ht="15.75">
      <c r="B31" s="294" t="s">
        <v>263</v>
      </c>
      <c r="C31" s="22"/>
      <c r="D31" s="22"/>
      <c r="E31" s="22"/>
      <c r="F31" s="22"/>
      <c r="G31" s="22"/>
      <c r="H31" s="22"/>
      <c r="I31" s="22"/>
    </row>
    <row r="32" spans="2:16" ht="14.25">
      <c r="B32" s="247" t="s">
        <v>226</v>
      </c>
      <c r="C32" s="248"/>
      <c r="D32" s="248"/>
      <c r="E32" s="248"/>
      <c r="F32" s="248"/>
      <c r="G32" s="248"/>
      <c r="H32" s="248"/>
      <c r="I32" s="248"/>
      <c r="J32" s="248"/>
      <c r="K32" s="248"/>
      <c r="L32" s="248"/>
      <c r="M32" s="248"/>
      <c r="N32" s="248"/>
      <c r="O32" s="248"/>
      <c r="P32" s="306"/>
    </row>
    <row r="33" ht="14.25">
      <c r="B33" s="8"/>
    </row>
    <row r="34" ht="14.25">
      <c r="B34" s="7" t="s">
        <v>233</v>
      </c>
    </row>
    <row r="36" spans="2:13" ht="14.25">
      <c r="B36" s="8" t="s">
        <v>213</v>
      </c>
      <c r="G36" s="22"/>
      <c r="H36" s="22"/>
      <c r="I36" s="22"/>
      <c r="J36" s="22"/>
      <c r="K36" s="22"/>
      <c r="L36" s="242"/>
      <c r="M36" s="242"/>
    </row>
    <row r="37" ht="14.25">
      <c r="B37" s="8" t="s">
        <v>193</v>
      </c>
    </row>
    <row r="38" ht="14.25">
      <c r="B38" s="8" t="s">
        <v>194</v>
      </c>
    </row>
    <row r="39" ht="14.25">
      <c r="B39" s="8" t="s">
        <v>201</v>
      </c>
    </row>
    <row r="40" ht="14.25">
      <c r="B40" s="8" t="s">
        <v>118</v>
      </c>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J56"/>
  <sheetViews>
    <sheetView zoomScalePageLayoutView="0" workbookViewId="0" topLeftCell="A1">
      <selection activeCell="K21" sqref="K21"/>
    </sheetView>
  </sheetViews>
  <sheetFormatPr defaultColWidth="8.88671875" defaultRowHeight="15"/>
  <cols>
    <col min="1" max="16384" width="8.88671875" style="364" customWidth="1"/>
  </cols>
  <sheetData>
    <row r="1" s="338" customFormat="1" ht="14.25">
      <c r="C1" s="339" t="s">
        <v>338</v>
      </c>
    </row>
    <row r="2" s="338" customFormat="1" ht="13.5"/>
    <row r="3" s="338" customFormat="1" ht="13.5">
      <c r="B3" s="340" t="s">
        <v>339</v>
      </c>
    </row>
    <row r="4" s="338" customFormat="1" ht="13.5">
      <c r="B4" s="341" t="s">
        <v>270</v>
      </c>
    </row>
    <row r="5" s="338" customFormat="1" ht="13.5">
      <c r="B5" s="340" t="s">
        <v>271</v>
      </c>
    </row>
    <row r="6" s="338" customFormat="1" ht="13.5">
      <c r="B6" s="340" t="s">
        <v>272</v>
      </c>
    </row>
    <row r="7" s="338" customFormat="1" ht="14.25" thickBot="1"/>
    <row r="8" spans="2:9" s="338" customFormat="1" ht="13.5">
      <c r="B8" s="342" t="s">
        <v>446</v>
      </c>
      <c r="C8" s="343" t="s">
        <v>447</v>
      </c>
      <c r="E8" s="344" t="s">
        <v>448</v>
      </c>
      <c r="F8" s="343" t="s">
        <v>449</v>
      </c>
      <c r="H8" s="344" t="s">
        <v>273</v>
      </c>
      <c r="I8" s="343" t="s">
        <v>483</v>
      </c>
    </row>
    <row r="9" spans="2:9" s="338" customFormat="1" ht="13.5">
      <c r="B9" s="345" t="s">
        <v>451</v>
      </c>
      <c r="C9" s="346" t="s">
        <v>452</v>
      </c>
      <c r="E9" s="347" t="s">
        <v>453</v>
      </c>
      <c r="F9" s="346" t="s">
        <v>454</v>
      </c>
      <c r="H9" s="348" t="s">
        <v>356</v>
      </c>
      <c r="I9" s="346" t="s">
        <v>354</v>
      </c>
    </row>
    <row r="10" spans="2:9" s="338" customFormat="1" ht="13.5">
      <c r="B10" s="345" t="s">
        <v>455</v>
      </c>
      <c r="C10" s="346" t="s">
        <v>456</v>
      </c>
      <c r="E10" s="347" t="s">
        <v>457</v>
      </c>
      <c r="F10" s="346" t="s">
        <v>458</v>
      </c>
      <c r="H10" s="347" t="s">
        <v>484</v>
      </c>
      <c r="I10" s="346" t="s">
        <v>485</v>
      </c>
    </row>
    <row r="11" spans="2:9" s="338" customFormat="1" ht="14.25" thickBot="1">
      <c r="B11" s="345" t="s">
        <v>459</v>
      </c>
      <c r="C11" s="346" t="s">
        <v>460</v>
      </c>
      <c r="E11" s="347" t="s">
        <v>461</v>
      </c>
      <c r="F11" s="346" t="s">
        <v>462</v>
      </c>
      <c r="H11" s="347" t="s">
        <v>486</v>
      </c>
      <c r="I11" s="346" t="s">
        <v>450</v>
      </c>
    </row>
    <row r="12" spans="2:9" s="338" customFormat="1" ht="15" thickBot="1" thickTop="1">
      <c r="B12" s="345" t="s">
        <v>463</v>
      </c>
      <c r="C12" s="346" t="s">
        <v>464</v>
      </c>
      <c r="E12" s="347" t="s">
        <v>465</v>
      </c>
      <c r="F12" s="346" t="s">
        <v>466</v>
      </c>
      <c r="H12" s="355" t="s">
        <v>475</v>
      </c>
      <c r="I12" s="352" t="s">
        <v>476</v>
      </c>
    </row>
    <row r="13" spans="2:9" s="338" customFormat="1" ht="14.25" thickBot="1">
      <c r="B13" s="349" t="s">
        <v>467</v>
      </c>
      <c r="C13" s="350" t="s">
        <v>468</v>
      </c>
      <c r="E13" s="347" t="s">
        <v>469</v>
      </c>
      <c r="F13" s="346" t="s">
        <v>470</v>
      </c>
      <c r="H13" s="398"/>
      <c r="I13" s="399"/>
    </row>
    <row r="14" spans="2:9" s="338" customFormat="1" ht="15" thickBot="1" thickTop="1">
      <c r="B14" s="351" t="s">
        <v>471</v>
      </c>
      <c r="C14" s="352" t="s">
        <v>472</v>
      </c>
      <c r="E14" s="347" t="s">
        <v>473</v>
      </c>
      <c r="F14" s="346" t="s">
        <v>474</v>
      </c>
      <c r="H14" s="344" t="s">
        <v>357</v>
      </c>
      <c r="I14" s="343" t="s">
        <v>358</v>
      </c>
    </row>
    <row r="15" spans="3:9" s="338" customFormat="1" ht="15" thickBot="1" thickTop="1">
      <c r="C15" s="354"/>
      <c r="E15" s="347" t="s">
        <v>477</v>
      </c>
      <c r="F15" s="346" t="s">
        <v>478</v>
      </c>
      <c r="H15" s="355" t="s">
        <v>363</v>
      </c>
      <c r="I15" s="352" t="s">
        <v>364</v>
      </c>
    </row>
    <row r="16" spans="2:6" s="338" customFormat="1" ht="14.25" thickBot="1">
      <c r="B16" s="344" t="s">
        <v>479</v>
      </c>
      <c r="C16" s="343" t="s">
        <v>480</v>
      </c>
      <c r="E16" s="347" t="s">
        <v>481</v>
      </c>
      <c r="F16" s="346"/>
    </row>
    <row r="17" spans="2:9" s="338" customFormat="1" ht="13.5">
      <c r="B17" s="347" t="s">
        <v>359</v>
      </c>
      <c r="C17" s="346" t="s">
        <v>360</v>
      </c>
      <c r="E17" s="347" t="s">
        <v>361</v>
      </c>
      <c r="F17" s="346" t="s">
        <v>362</v>
      </c>
      <c r="H17" s="344" t="s">
        <v>417</v>
      </c>
      <c r="I17" s="343" t="s">
        <v>418</v>
      </c>
    </row>
    <row r="18" spans="2:9" s="338" customFormat="1" ht="13.5">
      <c r="B18" s="347" t="s">
        <v>365</v>
      </c>
      <c r="C18" s="346" t="s">
        <v>366</v>
      </c>
      <c r="E18" s="347" t="s">
        <v>367</v>
      </c>
      <c r="F18" s="346" t="s">
        <v>368</v>
      </c>
      <c r="H18" s="347" t="s">
        <v>283</v>
      </c>
      <c r="I18" s="346"/>
    </row>
    <row r="19" spans="2:9" s="338" customFormat="1" ht="14.25" thickBot="1">
      <c r="B19" s="347" t="s">
        <v>369</v>
      </c>
      <c r="C19" s="346" t="s">
        <v>370</v>
      </c>
      <c r="E19" s="347" t="s">
        <v>371</v>
      </c>
      <c r="F19" s="346"/>
      <c r="G19" s="338" t="s">
        <v>416</v>
      </c>
      <c r="H19" s="353" t="s">
        <v>288</v>
      </c>
      <c r="I19" s="350" t="s">
        <v>289</v>
      </c>
    </row>
    <row r="20" spans="2:9" s="338" customFormat="1" ht="15" thickBot="1" thickTop="1">
      <c r="B20" s="347" t="s">
        <v>419</v>
      </c>
      <c r="C20" s="346"/>
      <c r="E20" s="347" t="s">
        <v>420</v>
      </c>
      <c r="F20" s="346" t="s">
        <v>421</v>
      </c>
      <c r="H20" s="355" t="s">
        <v>292</v>
      </c>
      <c r="I20" s="352" t="s">
        <v>293</v>
      </c>
    </row>
    <row r="21" spans="2:9" s="338" customFormat="1" ht="14.25" thickBot="1">
      <c r="B21" s="347" t="s">
        <v>422</v>
      </c>
      <c r="C21" s="346" t="s">
        <v>423</v>
      </c>
      <c r="E21" s="347" t="s">
        <v>424</v>
      </c>
      <c r="F21" s="346"/>
      <c r="I21" s="354"/>
    </row>
    <row r="22" spans="2:9" s="338" customFormat="1" ht="13.5">
      <c r="B22" s="347" t="s">
        <v>425</v>
      </c>
      <c r="C22" s="346" t="s">
        <v>426</v>
      </c>
      <c r="E22" s="347" t="s">
        <v>427</v>
      </c>
      <c r="F22" s="346" t="s">
        <v>428</v>
      </c>
      <c r="H22" s="344" t="s">
        <v>302</v>
      </c>
      <c r="I22" s="343" t="s">
        <v>303</v>
      </c>
    </row>
    <row r="23" spans="2:9" s="338" customFormat="1" ht="16.5" customHeight="1">
      <c r="B23" s="347" t="s">
        <v>274</v>
      </c>
      <c r="C23" s="346" t="s">
        <v>275</v>
      </c>
      <c r="E23" s="347" t="s">
        <v>276</v>
      </c>
      <c r="F23" s="346"/>
      <c r="H23" s="347" t="s">
        <v>308</v>
      </c>
      <c r="I23" s="346" t="s">
        <v>309</v>
      </c>
    </row>
    <row r="24" spans="2:9" s="338" customFormat="1" ht="13.5">
      <c r="B24" s="347" t="s">
        <v>277</v>
      </c>
      <c r="C24" s="346"/>
      <c r="E24" s="347" t="s">
        <v>278</v>
      </c>
      <c r="F24" s="346" t="s">
        <v>340</v>
      </c>
      <c r="H24" s="347" t="s">
        <v>318</v>
      </c>
      <c r="I24" s="346" t="s">
        <v>319</v>
      </c>
    </row>
    <row r="25" spans="2:9" s="338" customFormat="1" ht="14.25" thickBot="1">
      <c r="B25" s="353" t="s">
        <v>279</v>
      </c>
      <c r="C25" s="350" t="s">
        <v>280</v>
      </c>
      <c r="E25" s="347" t="s">
        <v>281</v>
      </c>
      <c r="F25" s="346" t="s">
        <v>282</v>
      </c>
      <c r="H25" s="347" t="s">
        <v>322</v>
      </c>
      <c r="I25" s="346" t="s">
        <v>323</v>
      </c>
    </row>
    <row r="26" spans="2:9" s="338" customFormat="1" ht="15" thickBot="1" thickTop="1">
      <c r="B26" s="355" t="s">
        <v>284</v>
      </c>
      <c r="C26" s="352" t="s">
        <v>285</v>
      </c>
      <c r="E26" s="347" t="s">
        <v>286</v>
      </c>
      <c r="F26" s="346" t="s">
        <v>287</v>
      </c>
      <c r="H26" s="353" t="s">
        <v>326</v>
      </c>
      <c r="I26" s="350" t="s">
        <v>327</v>
      </c>
    </row>
    <row r="27" spans="3:9" s="338" customFormat="1" ht="15" thickBot="1" thickTop="1">
      <c r="C27" s="354"/>
      <c r="E27" s="347" t="s">
        <v>290</v>
      </c>
      <c r="F27" s="346" t="s">
        <v>291</v>
      </c>
      <c r="H27" s="355" t="s">
        <v>331</v>
      </c>
      <c r="I27" s="352" t="s">
        <v>332</v>
      </c>
    </row>
    <row r="28" spans="2:9" s="338" customFormat="1" ht="14.25" thickBot="1">
      <c r="B28" s="344" t="s">
        <v>294</v>
      </c>
      <c r="C28" s="343" t="s">
        <v>295</v>
      </c>
      <c r="E28" s="347" t="s">
        <v>296</v>
      </c>
      <c r="F28" s="346" t="s">
        <v>297</v>
      </c>
      <c r="I28" s="354"/>
    </row>
    <row r="29" spans="2:9" s="338" customFormat="1" ht="13.5">
      <c r="B29" s="347" t="s">
        <v>298</v>
      </c>
      <c r="C29" s="346" t="s">
        <v>299</v>
      </c>
      <c r="E29" s="347" t="s">
        <v>300</v>
      </c>
      <c r="F29" s="346" t="s">
        <v>301</v>
      </c>
      <c r="H29" s="344" t="s">
        <v>335</v>
      </c>
      <c r="I29" s="343"/>
    </row>
    <row r="30" spans="2:9" s="338" customFormat="1" ht="13.5">
      <c r="B30" s="347" t="s">
        <v>304</v>
      </c>
      <c r="C30" s="346" t="s">
        <v>305</v>
      </c>
      <c r="E30" s="347" t="s">
        <v>306</v>
      </c>
      <c r="F30" s="346" t="s">
        <v>307</v>
      </c>
      <c r="H30" s="347" t="s">
        <v>429</v>
      </c>
      <c r="I30" s="346" t="s">
        <v>430</v>
      </c>
    </row>
    <row r="31" spans="2:9" s="338" customFormat="1" ht="14.25" thickBot="1">
      <c r="B31" s="353" t="s">
        <v>310</v>
      </c>
      <c r="C31" s="350" t="s">
        <v>311</v>
      </c>
      <c r="E31" s="347" t="s">
        <v>312</v>
      </c>
      <c r="F31" s="346" t="s">
        <v>313</v>
      </c>
      <c r="H31" s="347" t="s">
        <v>431</v>
      </c>
      <c r="I31" s="346"/>
    </row>
    <row r="32" spans="2:9" s="338" customFormat="1" ht="15" thickBot="1" thickTop="1">
      <c r="B32" s="355" t="s">
        <v>314</v>
      </c>
      <c r="C32" s="352" t="s">
        <v>315</v>
      </c>
      <c r="E32" s="347" t="s">
        <v>316</v>
      </c>
      <c r="F32" s="346" t="s">
        <v>317</v>
      </c>
      <c r="H32" s="353" t="s">
        <v>432</v>
      </c>
      <c r="I32" s="350"/>
    </row>
    <row r="33" spans="3:9" s="338" customFormat="1" ht="15" thickBot="1" thickTop="1">
      <c r="C33" s="354"/>
      <c r="E33" s="347" t="s">
        <v>320</v>
      </c>
      <c r="F33" s="346" t="s">
        <v>321</v>
      </c>
      <c r="H33" s="355" t="s">
        <v>383</v>
      </c>
      <c r="I33" s="352" t="s">
        <v>384</v>
      </c>
    </row>
    <row r="34" spans="2:6" s="338" customFormat="1" ht="13.5">
      <c r="B34" s="356" t="s">
        <v>328</v>
      </c>
      <c r="C34" s="357" t="s">
        <v>329</v>
      </c>
      <c r="E34" s="347" t="s">
        <v>324</v>
      </c>
      <c r="F34" s="346" t="s">
        <v>325</v>
      </c>
    </row>
    <row r="35" spans="2:6" s="338" customFormat="1" ht="14.25" thickBot="1">
      <c r="B35" s="358" t="s">
        <v>333</v>
      </c>
      <c r="C35" s="359" t="s">
        <v>334</v>
      </c>
      <c r="E35" s="353" t="s">
        <v>330</v>
      </c>
      <c r="F35" s="350" t="s">
        <v>372</v>
      </c>
    </row>
    <row r="36" spans="2:6" s="338" customFormat="1" ht="15" thickBot="1" thickTop="1">
      <c r="B36" s="358" t="s">
        <v>373</v>
      </c>
      <c r="C36" s="359" t="s">
        <v>374</v>
      </c>
      <c r="E36" s="355" t="s">
        <v>375</v>
      </c>
      <c r="F36" s="352" t="s">
        <v>376</v>
      </c>
    </row>
    <row r="37" spans="2:6" s="338" customFormat="1" ht="14.25" thickBot="1">
      <c r="B37" s="358" t="s">
        <v>377</v>
      </c>
      <c r="C37" s="359" t="s">
        <v>378</v>
      </c>
      <c r="F37" s="354"/>
    </row>
    <row r="38" spans="2:6" s="338" customFormat="1" ht="13.5">
      <c r="B38" s="358" t="s">
        <v>379</v>
      </c>
      <c r="C38" s="359" t="s">
        <v>380</v>
      </c>
      <c r="E38" s="344" t="s">
        <v>381</v>
      </c>
      <c r="F38" s="343" t="s">
        <v>382</v>
      </c>
    </row>
    <row r="39" spans="2:9" s="338" customFormat="1" ht="13.5">
      <c r="B39" s="358" t="s">
        <v>385</v>
      </c>
      <c r="C39" s="359"/>
      <c r="E39" s="347" t="s">
        <v>386</v>
      </c>
      <c r="F39" s="346" t="s">
        <v>387</v>
      </c>
      <c r="I39" s="354"/>
    </row>
    <row r="40" spans="2:9" s="338" customFormat="1" ht="15.75" customHeight="1" thickBot="1">
      <c r="B40" s="358" t="s">
        <v>388</v>
      </c>
      <c r="C40" s="359" t="s">
        <v>389</v>
      </c>
      <c r="E40" s="347" t="s">
        <v>390</v>
      </c>
      <c r="F40" s="346" t="s">
        <v>391</v>
      </c>
      <c r="I40" s="354"/>
    </row>
    <row r="41" spans="2:9" s="338" customFormat="1" ht="16.5" thickBot="1">
      <c r="B41" s="358" t="s">
        <v>392</v>
      </c>
      <c r="C41" s="359" t="s">
        <v>393</v>
      </c>
      <c r="E41" s="347" t="s">
        <v>394</v>
      </c>
      <c r="F41" s="346" t="s">
        <v>395</v>
      </c>
      <c r="H41" s="370" t="s">
        <v>406</v>
      </c>
      <c r="I41" s="369"/>
    </row>
    <row r="42" spans="2:9" s="338" customFormat="1" ht="15" thickBot="1" thickTop="1">
      <c r="B42" s="360" t="s">
        <v>396</v>
      </c>
      <c r="C42" s="361" t="s">
        <v>397</v>
      </c>
      <c r="E42" s="347" t="s">
        <v>398</v>
      </c>
      <c r="F42" s="346" t="s">
        <v>399</v>
      </c>
      <c r="H42" s="400" t="s">
        <v>409</v>
      </c>
      <c r="I42" s="371" t="s">
        <v>415</v>
      </c>
    </row>
    <row r="43" spans="2:9" s="338" customFormat="1" ht="15" thickBot="1" thickTop="1">
      <c r="B43" s="362" t="s">
        <v>400</v>
      </c>
      <c r="C43" s="363" t="s">
        <v>401</v>
      </c>
      <c r="E43" s="353" t="s">
        <v>402</v>
      </c>
      <c r="F43" s="350" t="s">
        <v>403</v>
      </c>
      <c r="H43" s="401"/>
      <c r="I43" s="372" t="s">
        <v>433</v>
      </c>
    </row>
    <row r="44" spans="3:9" s="338" customFormat="1" ht="15" thickBot="1" thickTop="1">
      <c r="C44" s="354"/>
      <c r="E44" s="355" t="s">
        <v>404</v>
      </c>
      <c r="F44" s="352" t="s">
        <v>405</v>
      </c>
      <c r="H44" s="401"/>
      <c r="I44" s="373" t="s">
        <v>434</v>
      </c>
    </row>
    <row r="45" spans="2:9" s="338" customFormat="1" ht="14.25" thickBot="1">
      <c r="B45" s="344" t="s">
        <v>407</v>
      </c>
      <c r="C45" s="343" t="s">
        <v>408</v>
      </c>
      <c r="F45" s="354"/>
      <c r="H45" s="402"/>
      <c r="I45" s="374" t="s">
        <v>410</v>
      </c>
    </row>
    <row r="46" spans="2:10" s="338" customFormat="1" ht="14.25" thickBot="1">
      <c r="B46" s="353" t="s">
        <v>411</v>
      </c>
      <c r="C46" s="350" t="s">
        <v>412</v>
      </c>
      <c r="E46" s="344" t="s">
        <v>413</v>
      </c>
      <c r="F46" s="343" t="s">
        <v>414</v>
      </c>
      <c r="J46" s="366"/>
    </row>
    <row r="47" spans="2:6" s="338" customFormat="1" ht="15" thickBot="1" thickTop="1">
      <c r="B47" s="355" t="s">
        <v>355</v>
      </c>
      <c r="C47" s="352" t="s">
        <v>343</v>
      </c>
      <c r="E47" s="353" t="s">
        <v>336</v>
      </c>
      <c r="F47" s="350" t="s">
        <v>337</v>
      </c>
    </row>
    <row r="48" spans="5:7" s="338" customFormat="1" ht="16.5" customHeight="1" thickBot="1" thickTop="1">
      <c r="E48" s="355" t="s">
        <v>341</v>
      </c>
      <c r="F48" s="352" t="s">
        <v>342</v>
      </c>
      <c r="G48" s="366"/>
    </row>
    <row r="49" spans="6:7" s="338" customFormat="1" ht="14.25" thickBot="1">
      <c r="F49" s="354"/>
      <c r="G49" s="366"/>
    </row>
    <row r="50" spans="5:6" s="338" customFormat="1" ht="13.5">
      <c r="E50" s="344" t="s">
        <v>482</v>
      </c>
      <c r="F50" s="343"/>
    </row>
    <row r="51" spans="5:6" s="338" customFormat="1" ht="13.5">
      <c r="E51" s="347" t="s">
        <v>344</v>
      </c>
      <c r="F51" s="346" t="s">
        <v>345</v>
      </c>
    </row>
    <row r="52" spans="5:6" s="338" customFormat="1" ht="14.25" thickBot="1">
      <c r="E52" s="353" t="s">
        <v>346</v>
      </c>
      <c r="F52" s="350"/>
    </row>
    <row r="53" spans="5:6" s="338" customFormat="1" ht="15" thickBot="1" thickTop="1">
      <c r="E53" s="355" t="s">
        <v>347</v>
      </c>
      <c r="F53" s="352" t="s">
        <v>348</v>
      </c>
    </row>
    <row r="54" spans="8:9" s="338" customFormat="1" ht="13.5">
      <c r="H54" s="364"/>
      <c r="I54" s="364"/>
    </row>
    <row r="55" spans="8:9" s="338" customFormat="1" ht="13.5">
      <c r="H55" s="364"/>
      <c r="I55" s="364"/>
    </row>
    <row r="56" spans="8:9" s="338" customFormat="1" ht="13.5">
      <c r="H56" s="364"/>
      <c r="I56" s="364"/>
    </row>
  </sheetData>
  <sheetProtection/>
  <mergeCells count="1">
    <mergeCell ref="H42: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I44"/>
  <sheetViews>
    <sheetView zoomScalePageLayoutView="0" workbookViewId="0" topLeftCell="A1">
      <selection activeCell="G25" sqref="G25"/>
    </sheetView>
  </sheetViews>
  <sheetFormatPr defaultColWidth="8.88671875" defaultRowHeight="15"/>
  <cols>
    <col min="1" max="3" width="8.88671875" style="6" customWidth="1"/>
    <col min="4" max="4" width="6.77734375" style="6" customWidth="1"/>
    <col min="5" max="5" width="16.77734375" style="6" customWidth="1"/>
    <col min="6" max="16384" width="8.88671875" style="6" customWidth="1"/>
  </cols>
  <sheetData>
    <row r="1" ht="18.75">
      <c r="D1" s="5" t="s">
        <v>246</v>
      </c>
    </row>
    <row r="2" spans="4:8" ht="17.25">
      <c r="D2" s="209" t="s">
        <v>81</v>
      </c>
      <c r="F2" s="9"/>
      <c r="G2" s="10" t="s">
        <v>82</v>
      </c>
      <c r="H2" s="209" t="s">
        <v>247</v>
      </c>
    </row>
    <row r="5" spans="2:8" ht="14.25">
      <c r="B5" s="11"/>
      <c r="C5" s="11"/>
      <c r="D5" s="11"/>
      <c r="E5" s="11"/>
      <c r="F5" s="11"/>
      <c r="G5" s="11"/>
      <c r="H5" s="11"/>
    </row>
    <row r="6" spans="1:9" ht="14.25">
      <c r="A6" s="11"/>
      <c r="B6" s="12" t="s">
        <v>39</v>
      </c>
      <c r="C6" s="13"/>
      <c r="D6" s="13"/>
      <c r="E6" s="13"/>
      <c r="F6" s="13"/>
      <c r="G6" s="13"/>
      <c r="H6" s="14"/>
      <c r="I6" s="11"/>
    </row>
    <row r="7" spans="1:9" ht="14.25">
      <c r="A7" s="11"/>
      <c r="B7" s="15"/>
      <c r="C7" s="16" t="s">
        <v>91</v>
      </c>
      <c r="D7" s="16"/>
      <c r="E7" s="301" t="s">
        <v>264</v>
      </c>
      <c r="F7" s="16"/>
      <c r="G7" s="16"/>
      <c r="H7" s="17"/>
      <c r="I7" s="11"/>
    </row>
    <row r="8" spans="1:9" ht="14.25">
      <c r="A8" s="11"/>
      <c r="B8" s="18"/>
      <c r="C8" s="16" t="s">
        <v>40</v>
      </c>
      <c r="D8" s="16"/>
      <c r="E8" s="16" t="s">
        <v>72</v>
      </c>
      <c r="F8" s="16" t="s">
        <v>41</v>
      </c>
      <c r="G8" s="16"/>
      <c r="H8" s="17"/>
      <c r="I8" s="11"/>
    </row>
    <row r="9" spans="1:9" ht="14.25">
      <c r="A9" s="11"/>
      <c r="B9" s="18"/>
      <c r="C9" s="16" t="s">
        <v>54</v>
      </c>
      <c r="D9" s="16"/>
      <c r="E9" s="16" t="s">
        <v>92</v>
      </c>
      <c r="F9" s="16"/>
      <c r="G9" s="16"/>
      <c r="H9" s="17"/>
      <c r="I9" s="11"/>
    </row>
    <row r="10" spans="1:9" ht="14.25">
      <c r="A10" s="11"/>
      <c r="B10" s="18"/>
      <c r="C10" s="16"/>
      <c r="D10" s="16"/>
      <c r="E10" s="16"/>
      <c r="F10" s="16"/>
      <c r="G10" s="16"/>
      <c r="H10" s="17"/>
      <c r="I10" s="11"/>
    </row>
    <row r="11" spans="1:9" ht="14.25">
      <c r="A11" s="11"/>
      <c r="B11" s="18"/>
      <c r="C11" s="16" t="s">
        <v>55</v>
      </c>
      <c r="D11" s="16" t="s">
        <v>57</v>
      </c>
      <c r="E11" s="16" t="s">
        <v>73</v>
      </c>
      <c r="F11" s="16"/>
      <c r="G11" s="16"/>
      <c r="H11" s="17"/>
      <c r="I11" s="11"/>
    </row>
    <row r="12" spans="1:9" ht="14.25">
      <c r="A12" s="11"/>
      <c r="B12" s="18"/>
      <c r="C12" s="16" t="s">
        <v>56</v>
      </c>
      <c r="D12" s="16"/>
      <c r="E12" s="16" t="s">
        <v>93</v>
      </c>
      <c r="F12" s="16"/>
      <c r="G12" s="16"/>
      <c r="H12" s="17"/>
      <c r="I12" s="11"/>
    </row>
    <row r="13" spans="1:9" ht="14.25">
      <c r="A13" s="11"/>
      <c r="B13" s="18"/>
      <c r="C13" s="16" t="s">
        <v>94</v>
      </c>
      <c r="D13" s="16"/>
      <c r="E13" s="16" t="s">
        <v>95</v>
      </c>
      <c r="F13" s="16"/>
      <c r="G13" s="16"/>
      <c r="H13" s="17"/>
      <c r="I13" s="11"/>
    </row>
    <row r="14" spans="1:9" ht="14.25">
      <c r="A14" s="11"/>
      <c r="B14" s="18"/>
      <c r="C14" s="16"/>
      <c r="D14" s="16"/>
      <c r="E14" s="16"/>
      <c r="F14" s="16"/>
      <c r="G14" s="16"/>
      <c r="H14" s="17"/>
      <c r="I14" s="11"/>
    </row>
    <row r="15" spans="1:9" ht="14.25">
      <c r="A15" s="11"/>
      <c r="B15" s="18"/>
      <c r="C15" s="16" t="s">
        <v>42</v>
      </c>
      <c r="D15" s="16"/>
      <c r="E15" s="16" t="s">
        <v>74</v>
      </c>
      <c r="F15" s="16" t="s">
        <v>43</v>
      </c>
      <c r="G15" s="16"/>
      <c r="H15" s="17"/>
      <c r="I15" s="11"/>
    </row>
    <row r="16" spans="1:9" ht="14.25">
      <c r="A16" s="11"/>
      <c r="B16" s="18"/>
      <c r="C16" s="16"/>
      <c r="D16" s="16"/>
      <c r="E16" s="16"/>
      <c r="F16" s="16"/>
      <c r="G16" s="16"/>
      <c r="H16" s="17"/>
      <c r="I16" s="11"/>
    </row>
    <row r="17" spans="1:9" ht="14.25">
      <c r="A17" s="11"/>
      <c r="B17" s="18"/>
      <c r="C17" s="16" t="s">
        <v>438</v>
      </c>
      <c r="D17" s="389">
        <v>1</v>
      </c>
      <c r="E17" s="16" t="s">
        <v>90</v>
      </c>
      <c r="F17" s="16"/>
      <c r="G17" s="16"/>
      <c r="H17" s="17"/>
      <c r="I17" s="11"/>
    </row>
    <row r="18" spans="1:9" ht="14.25">
      <c r="A18" s="11"/>
      <c r="B18" s="18"/>
      <c r="C18" s="16" t="s">
        <v>66</v>
      </c>
      <c r="D18" s="16"/>
      <c r="E18" s="16" t="s">
        <v>96</v>
      </c>
      <c r="F18" s="16"/>
      <c r="G18" s="16"/>
      <c r="H18" s="17"/>
      <c r="I18" s="11"/>
    </row>
    <row r="19" spans="1:9" ht="14.25">
      <c r="A19" s="11"/>
      <c r="B19" s="18"/>
      <c r="C19" s="16" t="s">
        <v>438</v>
      </c>
      <c r="D19" s="389">
        <v>2</v>
      </c>
      <c r="E19" s="16" t="s">
        <v>44</v>
      </c>
      <c r="F19" s="16" t="s">
        <v>45</v>
      </c>
      <c r="G19" s="290" t="s">
        <v>439</v>
      </c>
      <c r="H19" s="17"/>
      <c r="I19" s="11"/>
    </row>
    <row r="20" spans="1:9" ht="14.25">
      <c r="A20" s="11"/>
      <c r="B20" s="18"/>
      <c r="C20" s="390" t="s">
        <v>438</v>
      </c>
      <c r="D20" s="389">
        <v>3</v>
      </c>
      <c r="E20" s="16"/>
      <c r="F20" s="16" t="s">
        <v>45</v>
      </c>
      <c r="G20" s="291" t="s">
        <v>440</v>
      </c>
      <c r="H20" s="17"/>
      <c r="I20" s="11"/>
    </row>
    <row r="21" spans="1:9" ht="14.25">
      <c r="A21" s="11"/>
      <c r="B21" s="18"/>
      <c r="C21" s="16" t="s">
        <v>438</v>
      </c>
      <c r="D21" s="389">
        <v>4</v>
      </c>
      <c r="E21" s="16"/>
      <c r="F21" s="16" t="s">
        <v>45</v>
      </c>
      <c r="G21" s="16"/>
      <c r="H21" s="17"/>
      <c r="I21" s="11"/>
    </row>
    <row r="22" spans="1:9" ht="14.25">
      <c r="A22" s="11"/>
      <c r="B22" s="18"/>
      <c r="C22" s="16"/>
      <c r="D22" s="389"/>
      <c r="E22" s="16"/>
      <c r="F22" s="16"/>
      <c r="G22" s="292" t="s">
        <v>258</v>
      </c>
      <c r="H22" s="17"/>
      <c r="I22" s="11"/>
    </row>
    <row r="23" spans="1:9" ht="14.25">
      <c r="A23" s="11"/>
      <c r="B23" s="18"/>
      <c r="C23" s="16"/>
      <c r="D23" s="389"/>
      <c r="E23" s="16"/>
      <c r="F23" s="16"/>
      <c r="G23" s="16"/>
      <c r="H23" s="17"/>
      <c r="I23" s="11"/>
    </row>
    <row r="24" spans="1:9" ht="14.25">
      <c r="A24" s="11"/>
      <c r="B24" s="18"/>
      <c r="C24" s="16" t="s">
        <v>46</v>
      </c>
      <c r="D24" s="16"/>
      <c r="E24" s="16">
        <v>37</v>
      </c>
      <c r="F24" s="16" t="s">
        <v>47</v>
      </c>
      <c r="G24" s="16" t="s">
        <v>487</v>
      </c>
      <c r="H24" s="17"/>
      <c r="I24" s="11"/>
    </row>
    <row r="25" spans="2:8" ht="14.25">
      <c r="B25" s="19"/>
      <c r="C25" s="20"/>
      <c r="D25" s="20"/>
      <c r="E25" s="20"/>
      <c r="F25" s="20"/>
      <c r="G25" s="20"/>
      <c r="H25" s="21"/>
    </row>
    <row r="26" spans="2:8" ht="14.25">
      <c r="B26" s="11"/>
      <c r="C26" s="11"/>
      <c r="D26" s="11"/>
      <c r="E26" s="11"/>
      <c r="F26" s="11"/>
      <c r="G26" s="11"/>
      <c r="H26" s="11"/>
    </row>
    <row r="28" spans="3:5" ht="14.25">
      <c r="C28" s="6" t="s">
        <v>97</v>
      </c>
      <c r="E28" s="22"/>
    </row>
    <row r="29" spans="3:6" ht="14.25">
      <c r="C29" s="6" t="s">
        <v>10</v>
      </c>
      <c r="E29" s="22"/>
      <c r="F29" s="6" t="s">
        <v>48</v>
      </c>
    </row>
    <row r="30" spans="3:5" ht="14.25">
      <c r="C30" s="6" t="s">
        <v>54</v>
      </c>
      <c r="E30" s="22"/>
    </row>
    <row r="32" spans="3:5" ht="14.25">
      <c r="C32" s="6" t="s">
        <v>55</v>
      </c>
      <c r="D32" s="22"/>
      <c r="E32" s="22"/>
    </row>
    <row r="33" spans="3:5" ht="14.25">
      <c r="C33" s="6" t="s">
        <v>56</v>
      </c>
      <c r="E33" s="22"/>
    </row>
    <row r="34" spans="3:5" ht="14.25">
      <c r="C34" s="6" t="s">
        <v>94</v>
      </c>
      <c r="E34" s="22"/>
    </row>
    <row r="36" spans="3:6" ht="14.25">
      <c r="C36" s="6" t="s">
        <v>49</v>
      </c>
      <c r="E36" s="22"/>
      <c r="F36" s="6" t="s">
        <v>50</v>
      </c>
    </row>
    <row r="38" spans="3:5" ht="14.25">
      <c r="C38" s="6" t="s">
        <v>438</v>
      </c>
      <c r="D38" s="392">
        <v>1</v>
      </c>
      <c r="E38" s="22"/>
    </row>
    <row r="39" spans="3:5" ht="14.25">
      <c r="C39" s="6" t="s">
        <v>66</v>
      </c>
      <c r="D39" s="392"/>
      <c r="E39" s="22"/>
    </row>
    <row r="40" spans="3:7" ht="14.25">
      <c r="C40" s="60" t="s">
        <v>438</v>
      </c>
      <c r="D40" s="392">
        <v>2</v>
      </c>
      <c r="E40" s="22"/>
      <c r="F40" s="6" t="s">
        <v>51</v>
      </c>
      <c r="G40" s="293" t="s">
        <v>439</v>
      </c>
    </row>
    <row r="41" spans="3:7" ht="14.25">
      <c r="C41" s="391" t="s">
        <v>438</v>
      </c>
      <c r="D41" s="392">
        <v>3</v>
      </c>
      <c r="E41" s="22"/>
      <c r="F41" s="6" t="s">
        <v>51</v>
      </c>
      <c r="G41" s="293" t="s">
        <v>440</v>
      </c>
    </row>
    <row r="42" spans="3:6" ht="14.25">
      <c r="C42" s="6" t="s">
        <v>438</v>
      </c>
      <c r="D42" s="392">
        <v>4</v>
      </c>
      <c r="E42" s="22"/>
      <c r="F42" s="6" t="s">
        <v>51</v>
      </c>
    </row>
    <row r="43" ht="14.25">
      <c r="E43" s="23"/>
    </row>
    <row r="44" spans="3:6" ht="14.25">
      <c r="C44" s="6" t="s">
        <v>52</v>
      </c>
      <c r="E44" s="22"/>
      <c r="F44" s="6" t="s">
        <v>53</v>
      </c>
    </row>
  </sheetData>
  <sheetProtection/>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Z299"/>
  <sheetViews>
    <sheetView zoomScalePageLayoutView="0" workbookViewId="0" topLeftCell="B1">
      <selection activeCell="B1" sqref="B1"/>
    </sheetView>
  </sheetViews>
  <sheetFormatPr defaultColWidth="8.88671875" defaultRowHeight="15"/>
  <cols>
    <col min="1" max="1" width="10.99609375" style="6" hidden="1" customWidth="1"/>
    <col min="2" max="2" width="5.77734375" style="6" customWidth="1"/>
    <col min="3" max="3" width="7.77734375" style="6" customWidth="1"/>
    <col min="4" max="4" width="12.77734375" style="6" customWidth="1"/>
    <col min="5" max="5" width="2.77734375" style="6" customWidth="1"/>
    <col min="6" max="6" width="7.77734375" style="6" customWidth="1"/>
    <col min="7" max="7" width="5.77734375" style="6" customWidth="1"/>
    <col min="8" max="8" width="2.77734375" style="6" customWidth="1"/>
    <col min="9" max="9" width="5.77734375" style="6" customWidth="1"/>
    <col min="10" max="10" width="2.77734375" style="6" customWidth="1"/>
    <col min="11" max="11" width="15.77734375" style="6" customWidth="1"/>
    <col min="12" max="12" width="15.5546875" style="6" customWidth="1"/>
    <col min="13" max="13" width="11.77734375" style="6" customWidth="1"/>
    <col min="14" max="14" width="15.5546875" style="6" customWidth="1"/>
    <col min="15" max="15" width="11.77734375" style="6" customWidth="1"/>
    <col min="16" max="16" width="10.77734375" style="6" customWidth="1"/>
    <col min="17" max="17" width="22.99609375" style="6" customWidth="1"/>
    <col min="18" max="16384" width="8.88671875" style="6" customWidth="1"/>
  </cols>
  <sheetData>
    <row r="1" ht="15.75">
      <c r="B1" s="8" t="s">
        <v>207</v>
      </c>
    </row>
    <row r="2" ht="15"/>
    <row r="3" s="25" customFormat="1" ht="15.75">
      <c r="G3" s="24"/>
    </row>
    <row r="4" spans="2:7" s="25" customFormat="1" ht="15.75">
      <c r="B4" s="24"/>
      <c r="D4" s="26" t="s">
        <v>28</v>
      </c>
      <c r="E4" s="27"/>
      <c r="G4" s="24" t="s">
        <v>266</v>
      </c>
    </row>
    <row r="5" s="25" customFormat="1" ht="16.5" thickBot="1">
      <c r="B5" s="28" t="s">
        <v>98</v>
      </c>
    </row>
    <row r="6" spans="2:17" s="25" customFormat="1" ht="15.75" thickBot="1">
      <c r="B6" s="29" t="s">
        <v>0</v>
      </c>
      <c r="C6" s="30" t="s">
        <v>4</v>
      </c>
      <c r="D6" s="30" t="s">
        <v>7</v>
      </c>
      <c r="E6" s="30"/>
      <c r="F6" s="30" t="s">
        <v>10</v>
      </c>
      <c r="G6" s="30" t="s">
        <v>11</v>
      </c>
      <c r="H6" s="31"/>
      <c r="I6" s="31" t="s">
        <v>68</v>
      </c>
      <c r="J6" s="31"/>
      <c r="K6" s="29" t="s">
        <v>243</v>
      </c>
      <c r="L6" s="32" t="s">
        <v>29</v>
      </c>
      <c r="M6" s="32" t="s">
        <v>30</v>
      </c>
      <c r="N6" s="32" t="s">
        <v>31</v>
      </c>
      <c r="O6" s="32" t="s">
        <v>32</v>
      </c>
      <c r="P6" s="32" t="s">
        <v>196</v>
      </c>
      <c r="Q6" s="243" t="s">
        <v>214</v>
      </c>
    </row>
    <row r="7" spans="1:17" s="25" customFormat="1" ht="15.75" thickTop="1">
      <c r="A7" s="25">
        <f aca="true" t="shared" si="0" ref="A7:A12">IF(C7="","",B7*1000+C7)</f>
        <v>1501</v>
      </c>
      <c r="B7" s="33">
        <v>1</v>
      </c>
      <c r="C7" s="34">
        <v>501</v>
      </c>
      <c r="D7" s="34" t="s">
        <v>21</v>
      </c>
      <c r="E7" s="34" t="s">
        <v>12</v>
      </c>
      <c r="F7" s="34" t="s">
        <v>22</v>
      </c>
      <c r="G7" s="35">
        <v>3</v>
      </c>
      <c r="H7" s="34" t="s">
        <v>14</v>
      </c>
      <c r="I7" s="36" t="str">
        <f>IF(B7="","",VLOOKUP(B7,$B$194:$C$195,2))</f>
        <v>男</v>
      </c>
      <c r="J7" s="36"/>
      <c r="K7" s="270" t="s">
        <v>238</v>
      </c>
      <c r="L7" s="37" t="s">
        <v>36</v>
      </c>
      <c r="M7" s="214"/>
      <c r="N7" s="204"/>
      <c r="O7" s="214"/>
      <c r="P7" s="38"/>
      <c r="Q7" s="38"/>
    </row>
    <row r="8" spans="1:17" s="25" customFormat="1" ht="15">
      <c r="A8" s="25">
        <f t="shared" si="0"/>
        <v>1502</v>
      </c>
      <c r="B8" s="33">
        <v>1</v>
      </c>
      <c r="C8" s="34">
        <v>502</v>
      </c>
      <c r="D8" s="34" t="s">
        <v>26</v>
      </c>
      <c r="E8" s="34" t="s">
        <v>12</v>
      </c>
      <c r="F8" s="34" t="s">
        <v>22</v>
      </c>
      <c r="G8" s="35">
        <v>3</v>
      </c>
      <c r="H8" s="34" t="s">
        <v>14</v>
      </c>
      <c r="I8" s="34" t="str">
        <f>IF(B8="","",VLOOKUP(B8,$B$194:$C$195,2))</f>
        <v>男</v>
      </c>
      <c r="J8" s="34"/>
      <c r="K8" s="270" t="s">
        <v>239</v>
      </c>
      <c r="L8" s="37" t="s">
        <v>71</v>
      </c>
      <c r="M8" s="215"/>
      <c r="N8" s="38"/>
      <c r="O8" s="215"/>
      <c r="P8" s="38"/>
      <c r="Q8" s="244" t="s">
        <v>215</v>
      </c>
    </row>
    <row r="9" spans="1:17" s="25" customFormat="1" ht="15">
      <c r="A9" s="25">
        <f t="shared" si="0"/>
        <v>1503</v>
      </c>
      <c r="B9" s="33">
        <v>1</v>
      </c>
      <c r="C9" s="34">
        <v>503</v>
      </c>
      <c r="D9" s="34" t="s">
        <v>23</v>
      </c>
      <c r="E9" s="34" t="s">
        <v>12</v>
      </c>
      <c r="F9" s="34" t="s">
        <v>24</v>
      </c>
      <c r="G9" s="34">
        <v>3</v>
      </c>
      <c r="H9" s="34" t="s">
        <v>14</v>
      </c>
      <c r="I9" s="34" t="str">
        <f>IF(B9="","",VLOOKUP(B9,$B$194:$C$195,2))</f>
        <v>男</v>
      </c>
      <c r="J9" s="34"/>
      <c r="K9" s="270" t="s">
        <v>240</v>
      </c>
      <c r="L9" s="268" t="s">
        <v>185</v>
      </c>
      <c r="M9" s="215"/>
      <c r="N9" s="38"/>
      <c r="O9" s="215"/>
      <c r="P9" s="38"/>
      <c r="Q9" s="38"/>
    </row>
    <row r="10" spans="1:17" s="25" customFormat="1" ht="15">
      <c r="A10" s="25">
        <f t="shared" si="0"/>
        <v>1504</v>
      </c>
      <c r="B10" s="33">
        <v>1</v>
      </c>
      <c r="C10" s="34">
        <v>504</v>
      </c>
      <c r="D10" s="34" t="s">
        <v>25</v>
      </c>
      <c r="E10" s="34" t="s">
        <v>12</v>
      </c>
      <c r="F10" s="34" t="s">
        <v>24</v>
      </c>
      <c r="G10" s="35">
        <v>3</v>
      </c>
      <c r="H10" s="34" t="s">
        <v>14</v>
      </c>
      <c r="I10" s="34" t="str">
        <f>IF(B10="","",VLOOKUP(B10,$B$194:$C$195,2))</f>
        <v>男</v>
      </c>
      <c r="J10" s="34"/>
      <c r="K10" s="270" t="s">
        <v>241</v>
      </c>
      <c r="L10" s="37"/>
      <c r="M10" s="215"/>
      <c r="N10" s="38"/>
      <c r="O10" s="215"/>
      <c r="P10" s="38"/>
      <c r="Q10" s="38" t="s">
        <v>188</v>
      </c>
    </row>
    <row r="11" spans="1:17" s="25" customFormat="1" ht="15">
      <c r="A11" s="25">
        <f t="shared" si="0"/>
        <v>2503</v>
      </c>
      <c r="B11" s="33">
        <v>2</v>
      </c>
      <c r="C11" s="34">
        <v>503</v>
      </c>
      <c r="D11" s="34" t="s">
        <v>27</v>
      </c>
      <c r="E11" s="34" t="s">
        <v>12</v>
      </c>
      <c r="F11" s="34" t="s">
        <v>22</v>
      </c>
      <c r="G11" s="35">
        <v>3</v>
      </c>
      <c r="H11" s="34" t="s">
        <v>14</v>
      </c>
      <c r="I11" s="34" t="str">
        <f>IF(B11="","",VLOOKUP(B11,$B$194:$C$195,2))</f>
        <v>女</v>
      </c>
      <c r="J11" s="34"/>
      <c r="K11" s="270" t="s">
        <v>242</v>
      </c>
      <c r="L11" s="37" t="s">
        <v>229</v>
      </c>
      <c r="M11" s="215"/>
      <c r="N11" s="38"/>
      <c r="O11" s="215"/>
      <c r="P11" s="38"/>
      <c r="Q11" s="38"/>
    </row>
    <row r="12" spans="1:17" s="25" customFormat="1" ht="15">
      <c r="A12" s="25">
        <f t="shared" si="0"/>
      </c>
      <c r="B12" s="27"/>
      <c r="C12" s="27"/>
      <c r="D12" s="27"/>
      <c r="E12" s="27"/>
      <c r="F12" s="27"/>
      <c r="G12" s="27"/>
      <c r="H12" s="27"/>
      <c r="I12" s="27"/>
      <c r="J12" s="27"/>
      <c r="K12" s="27"/>
      <c r="L12" s="27"/>
      <c r="M12" s="27"/>
      <c r="N12" s="27"/>
      <c r="O12" s="27"/>
      <c r="P12" s="27"/>
      <c r="Q12" s="27"/>
    </row>
    <row r="13" s="25" customFormat="1" ht="15"/>
    <row r="14" spans="4:10" s="25" customFormat="1" ht="15">
      <c r="D14" s="276" t="s">
        <v>245</v>
      </c>
      <c r="E14" s="277"/>
      <c r="F14" s="277"/>
      <c r="G14" s="277"/>
      <c r="H14" s="277"/>
      <c r="I14" s="277"/>
      <c r="J14" s="277"/>
    </row>
    <row r="15" spans="2:12" s="25" customFormat="1" ht="20.25">
      <c r="B15" s="24" t="s">
        <v>436</v>
      </c>
      <c r="D15" s="24" t="s">
        <v>186</v>
      </c>
      <c r="K15" s="202"/>
      <c r="L15" s="40"/>
    </row>
    <row r="16" spans="2:12" s="25" customFormat="1" ht="15" thickBot="1">
      <c r="B16" s="28" t="s">
        <v>101</v>
      </c>
      <c r="L16" s="40"/>
    </row>
    <row r="17" spans="2:17" s="25" customFormat="1" ht="15" thickBot="1">
      <c r="B17" s="41" t="s">
        <v>0</v>
      </c>
      <c r="C17" s="42" t="s">
        <v>4</v>
      </c>
      <c r="D17" s="42" t="s">
        <v>7</v>
      </c>
      <c r="E17" s="42"/>
      <c r="F17" s="42" t="s">
        <v>10</v>
      </c>
      <c r="G17" s="42" t="s">
        <v>11</v>
      </c>
      <c r="H17" s="43"/>
      <c r="I17" s="43" t="s">
        <v>68</v>
      </c>
      <c r="J17" s="43"/>
      <c r="K17" s="44" t="s">
        <v>243</v>
      </c>
      <c r="L17" s="45" t="s">
        <v>29</v>
      </c>
      <c r="M17" s="45" t="s">
        <v>30</v>
      </c>
      <c r="N17" s="45" t="s">
        <v>31</v>
      </c>
      <c r="O17" s="45" t="s">
        <v>32</v>
      </c>
      <c r="P17" s="45" t="s">
        <v>195</v>
      </c>
      <c r="Q17" s="245" t="s">
        <v>216</v>
      </c>
    </row>
    <row r="18" spans="1:26" s="25" customFormat="1" ht="15" thickTop="1">
      <c r="A18" s="25">
        <f>IF(C18="","",B18*10000+C18)</f>
      </c>
      <c r="B18" s="46">
        <v>1</v>
      </c>
      <c r="C18" s="295"/>
      <c r="D18" s="295"/>
      <c r="E18" s="47" t="s">
        <v>12</v>
      </c>
      <c r="F18" s="295"/>
      <c r="G18" s="298"/>
      <c r="H18" s="48" t="s">
        <v>14</v>
      </c>
      <c r="I18" s="47" t="str">
        <f aca="true" t="shared" si="1" ref="I18:I27">IF(B18="","",VLOOKUP(B18,$B$194:$C$195,2))</f>
        <v>男</v>
      </c>
      <c r="J18" s="47"/>
      <c r="K18" s="271"/>
      <c r="L18" s="310"/>
      <c r="M18" s="216"/>
      <c r="N18" s="313"/>
      <c r="O18" s="216"/>
      <c r="P18" s="310"/>
      <c r="Q18" s="314"/>
      <c r="Z18" s="25">
        <f aca="true" t="shared" si="2" ref="Z18:Z33">A18</f>
      </c>
    </row>
    <row r="19" spans="1:26" s="25" customFormat="1" ht="14.25">
      <c r="A19" s="25">
        <f aca="true" t="shared" si="3" ref="A19:A27">IF(C19="","",B19*10000+C19)</f>
      </c>
      <c r="B19" s="46">
        <v>1</v>
      </c>
      <c r="C19" s="295"/>
      <c r="D19" s="295"/>
      <c r="E19" s="47" t="s">
        <v>12</v>
      </c>
      <c r="F19" s="295"/>
      <c r="G19" s="298"/>
      <c r="H19" s="48" t="s">
        <v>14</v>
      </c>
      <c r="I19" s="47" t="str">
        <f t="shared" si="1"/>
        <v>男</v>
      </c>
      <c r="J19" s="47"/>
      <c r="K19" s="271"/>
      <c r="L19" s="310"/>
      <c r="M19" s="217"/>
      <c r="N19" s="310"/>
      <c r="O19" s="217"/>
      <c r="P19" s="310"/>
      <c r="Q19" s="314"/>
      <c r="Z19" s="25">
        <f t="shared" si="2"/>
      </c>
    </row>
    <row r="20" spans="1:26" s="25" customFormat="1" ht="14.25">
      <c r="A20" s="25">
        <f t="shared" si="3"/>
      </c>
      <c r="B20" s="46">
        <v>1</v>
      </c>
      <c r="C20" s="295"/>
      <c r="D20" s="295"/>
      <c r="E20" s="47" t="s">
        <v>12</v>
      </c>
      <c r="F20" s="295"/>
      <c r="G20" s="298"/>
      <c r="H20" s="48" t="s">
        <v>14</v>
      </c>
      <c r="I20" s="47" t="str">
        <f t="shared" si="1"/>
        <v>男</v>
      </c>
      <c r="J20" s="47"/>
      <c r="K20" s="271"/>
      <c r="L20" s="310"/>
      <c r="M20" s="217"/>
      <c r="N20" s="310"/>
      <c r="O20" s="217"/>
      <c r="P20" s="310"/>
      <c r="Q20" s="314"/>
      <c r="Z20" s="25">
        <f t="shared" si="2"/>
      </c>
    </row>
    <row r="21" spans="1:26" s="25" customFormat="1" ht="14.25">
      <c r="A21" s="25">
        <f t="shared" si="3"/>
      </c>
      <c r="B21" s="46">
        <v>1</v>
      </c>
      <c r="C21" s="295"/>
      <c r="D21" s="295"/>
      <c r="E21" s="47" t="s">
        <v>12</v>
      </c>
      <c r="F21" s="295"/>
      <c r="G21" s="295"/>
      <c r="H21" s="48" t="s">
        <v>14</v>
      </c>
      <c r="I21" s="47" t="str">
        <f t="shared" si="1"/>
        <v>男</v>
      </c>
      <c r="J21" s="47"/>
      <c r="K21" s="271"/>
      <c r="L21" s="310"/>
      <c r="M21" s="217"/>
      <c r="N21" s="310"/>
      <c r="O21" s="217"/>
      <c r="P21" s="310"/>
      <c r="Q21" s="314"/>
      <c r="Z21" s="25">
        <f t="shared" si="2"/>
      </c>
    </row>
    <row r="22" spans="1:26" s="25" customFormat="1" ht="14.25">
      <c r="A22" s="25">
        <f t="shared" si="3"/>
      </c>
      <c r="B22" s="46">
        <v>1</v>
      </c>
      <c r="C22" s="295"/>
      <c r="D22" s="295"/>
      <c r="E22" s="47" t="s">
        <v>12</v>
      </c>
      <c r="F22" s="295"/>
      <c r="G22" s="298"/>
      <c r="H22" s="47" t="s">
        <v>14</v>
      </c>
      <c r="I22" s="47" t="str">
        <f t="shared" si="1"/>
        <v>男</v>
      </c>
      <c r="J22" s="47"/>
      <c r="K22" s="272"/>
      <c r="L22" s="311"/>
      <c r="M22" s="217"/>
      <c r="N22" s="310"/>
      <c r="O22" s="217"/>
      <c r="P22" s="310"/>
      <c r="Q22" s="310"/>
      <c r="Z22" s="25">
        <f t="shared" si="2"/>
      </c>
    </row>
    <row r="23" spans="1:26" s="25" customFormat="1" ht="14.25">
      <c r="A23" s="25">
        <f t="shared" si="3"/>
      </c>
      <c r="B23" s="46">
        <v>1</v>
      </c>
      <c r="C23" s="295"/>
      <c r="D23" s="295"/>
      <c r="E23" s="47" t="s">
        <v>12</v>
      </c>
      <c r="F23" s="295"/>
      <c r="G23" s="298"/>
      <c r="H23" s="47" t="s">
        <v>14</v>
      </c>
      <c r="I23" s="47" t="str">
        <f t="shared" si="1"/>
        <v>男</v>
      </c>
      <c r="J23" s="47"/>
      <c r="K23" s="272"/>
      <c r="L23" s="311"/>
      <c r="M23" s="217"/>
      <c r="N23" s="310"/>
      <c r="O23" s="217"/>
      <c r="P23" s="310"/>
      <c r="Q23" s="310"/>
      <c r="Z23" s="25">
        <f t="shared" si="2"/>
      </c>
    </row>
    <row r="24" spans="1:26" s="25" customFormat="1" ht="14.25">
      <c r="A24" s="25">
        <f t="shared" si="3"/>
      </c>
      <c r="B24" s="46">
        <v>1</v>
      </c>
      <c r="C24" s="295"/>
      <c r="D24" s="295"/>
      <c r="E24" s="47" t="s">
        <v>12</v>
      </c>
      <c r="F24" s="295"/>
      <c r="G24" s="298"/>
      <c r="H24" s="47" t="s">
        <v>14</v>
      </c>
      <c r="I24" s="47" t="str">
        <f t="shared" si="1"/>
        <v>男</v>
      </c>
      <c r="J24" s="47"/>
      <c r="K24" s="272"/>
      <c r="L24" s="311"/>
      <c r="M24" s="217"/>
      <c r="N24" s="310"/>
      <c r="O24" s="217"/>
      <c r="P24" s="310"/>
      <c r="Q24" s="310"/>
      <c r="Z24" s="25">
        <f t="shared" si="2"/>
      </c>
    </row>
    <row r="25" spans="1:26" s="25" customFormat="1" ht="14.25">
      <c r="A25" s="25">
        <f t="shared" si="3"/>
      </c>
      <c r="B25" s="46">
        <v>1</v>
      </c>
      <c r="C25" s="295"/>
      <c r="D25" s="295"/>
      <c r="E25" s="47" t="s">
        <v>12</v>
      </c>
      <c r="F25" s="295"/>
      <c r="G25" s="295"/>
      <c r="H25" s="48" t="s">
        <v>14</v>
      </c>
      <c r="I25" s="47" t="str">
        <f t="shared" si="1"/>
        <v>男</v>
      </c>
      <c r="J25" s="47"/>
      <c r="K25" s="272"/>
      <c r="L25" s="311"/>
      <c r="M25" s="217"/>
      <c r="N25" s="310"/>
      <c r="O25" s="217"/>
      <c r="P25" s="310"/>
      <c r="Q25" s="310"/>
      <c r="Z25" s="25">
        <f t="shared" si="2"/>
      </c>
    </row>
    <row r="26" spans="1:26" s="25" customFormat="1" ht="14.25">
      <c r="A26" s="25">
        <f t="shared" si="3"/>
      </c>
      <c r="B26" s="46">
        <v>1</v>
      </c>
      <c r="C26" s="295"/>
      <c r="D26" s="295"/>
      <c r="E26" s="47" t="s">
        <v>12</v>
      </c>
      <c r="F26" s="295"/>
      <c r="G26" s="295"/>
      <c r="H26" s="48" t="s">
        <v>14</v>
      </c>
      <c r="I26" s="47" t="str">
        <f t="shared" si="1"/>
        <v>男</v>
      </c>
      <c r="J26" s="47"/>
      <c r="K26" s="272"/>
      <c r="L26" s="311"/>
      <c r="M26" s="217"/>
      <c r="N26" s="310"/>
      <c r="O26" s="217"/>
      <c r="P26" s="310"/>
      <c r="Q26" s="310"/>
      <c r="Z26" s="25">
        <f t="shared" si="2"/>
      </c>
    </row>
    <row r="27" spans="1:26" s="25" customFormat="1" ht="15" thickBot="1">
      <c r="A27" s="25">
        <f t="shared" si="3"/>
      </c>
      <c r="B27" s="49">
        <v>1</v>
      </c>
      <c r="C27" s="296"/>
      <c r="D27" s="296"/>
      <c r="E27" s="50" t="s">
        <v>12</v>
      </c>
      <c r="F27" s="296"/>
      <c r="G27" s="296"/>
      <c r="H27" s="51" t="s">
        <v>14</v>
      </c>
      <c r="I27" s="47" t="str">
        <f t="shared" si="1"/>
        <v>男</v>
      </c>
      <c r="J27" s="50"/>
      <c r="K27" s="273"/>
      <c r="L27" s="312"/>
      <c r="M27" s="219"/>
      <c r="N27" s="312"/>
      <c r="O27" s="219"/>
      <c r="P27" s="312"/>
      <c r="Q27" s="315"/>
      <c r="Z27" s="25">
        <f t="shared" si="2"/>
      </c>
    </row>
    <row r="28" spans="2:26" s="25" customFormat="1" ht="14.25">
      <c r="B28" s="52"/>
      <c r="C28" s="52"/>
      <c r="D28" s="52"/>
      <c r="E28" s="52"/>
      <c r="F28" s="52"/>
      <c r="G28" s="52"/>
      <c r="H28" s="53"/>
      <c r="I28" s="52"/>
      <c r="J28" s="52"/>
      <c r="K28" s="54"/>
      <c r="L28" s="54"/>
      <c r="M28" s="52"/>
      <c r="N28" s="52"/>
      <c r="O28" s="52"/>
      <c r="P28" s="52"/>
      <c r="Q28" s="52"/>
      <c r="Z28" s="25">
        <f t="shared" si="2"/>
        <v>0</v>
      </c>
    </row>
    <row r="29" spans="2:26" s="25" customFormat="1" ht="14.25">
      <c r="B29" s="86" t="s">
        <v>208</v>
      </c>
      <c r="C29" s="47"/>
      <c r="D29" s="47"/>
      <c r="E29" s="47"/>
      <c r="F29" s="47"/>
      <c r="G29" s="47"/>
      <c r="H29" s="48"/>
      <c r="I29" s="47"/>
      <c r="J29" s="47"/>
      <c r="K29" s="40"/>
      <c r="L29" s="40"/>
      <c r="M29" s="47"/>
      <c r="N29" s="47"/>
      <c r="O29" s="47"/>
      <c r="P29" s="47"/>
      <c r="Q29" s="47"/>
      <c r="Z29" s="25">
        <f t="shared" si="2"/>
        <v>0</v>
      </c>
    </row>
    <row r="30" spans="2:26" s="25" customFormat="1" ht="14.25">
      <c r="B30" s="47"/>
      <c r="C30" s="47"/>
      <c r="D30" s="47"/>
      <c r="E30" s="47"/>
      <c r="F30" s="47"/>
      <c r="G30" s="24"/>
      <c r="H30" s="48"/>
      <c r="I30" s="47"/>
      <c r="J30" s="47"/>
      <c r="K30" s="40"/>
      <c r="L30" s="40"/>
      <c r="M30" s="47"/>
      <c r="N30" s="47"/>
      <c r="O30" s="47"/>
      <c r="P30" s="47"/>
      <c r="Q30" s="47"/>
      <c r="Z30" s="25">
        <f t="shared" si="2"/>
        <v>0</v>
      </c>
    </row>
    <row r="31" spans="7:26" s="25" customFormat="1" ht="14.25">
      <c r="G31" s="24"/>
      <c r="Z31" s="25">
        <f t="shared" si="2"/>
        <v>0</v>
      </c>
    </row>
    <row r="32" spans="2:26" s="25" customFormat="1" ht="14.25">
      <c r="B32" s="24"/>
      <c r="D32" s="26" t="s">
        <v>28</v>
      </c>
      <c r="E32" s="27"/>
      <c r="G32" s="24" t="s">
        <v>267</v>
      </c>
      <c r="Z32" s="25">
        <f t="shared" si="2"/>
        <v>0</v>
      </c>
    </row>
    <row r="33" spans="2:26" s="25" customFormat="1" ht="15" thickBot="1">
      <c r="B33" s="28"/>
      <c r="Z33" s="25">
        <f t="shared" si="2"/>
        <v>0</v>
      </c>
    </row>
    <row r="34" spans="2:26" s="25" customFormat="1" ht="15" thickBot="1">
      <c r="B34" s="29" t="s">
        <v>0</v>
      </c>
      <c r="C34" s="30" t="s">
        <v>4</v>
      </c>
      <c r="D34" s="30" t="s">
        <v>7</v>
      </c>
      <c r="E34" s="30"/>
      <c r="F34" s="30" t="s">
        <v>10</v>
      </c>
      <c r="G34" s="30" t="s">
        <v>11</v>
      </c>
      <c r="H34" s="31"/>
      <c r="I34" s="31" t="s">
        <v>68</v>
      </c>
      <c r="J34" s="31"/>
      <c r="K34" s="29" t="s">
        <v>243</v>
      </c>
      <c r="L34" s="32" t="s">
        <v>29</v>
      </c>
      <c r="M34" s="32" t="s">
        <v>30</v>
      </c>
      <c r="N34" s="32" t="s">
        <v>31</v>
      </c>
      <c r="O34" s="32" t="s">
        <v>32</v>
      </c>
      <c r="P34" s="32" t="s">
        <v>197</v>
      </c>
      <c r="Q34" s="243" t="s">
        <v>216</v>
      </c>
      <c r="Z34" s="25">
        <f aca="true" t="shared" si="4" ref="Z34:Z54">A34</f>
        <v>0</v>
      </c>
    </row>
    <row r="35" spans="1:26" s="25" customFormat="1" ht="15" thickTop="1">
      <c r="A35" s="25">
        <f aca="true" t="shared" si="5" ref="A35:A40">IF(C35="","",B35*1000+C35)</f>
        <v>1501</v>
      </c>
      <c r="B35" s="33">
        <v>1</v>
      </c>
      <c r="C35" s="34">
        <v>501</v>
      </c>
      <c r="D35" s="34" t="s">
        <v>21</v>
      </c>
      <c r="E35" s="34" t="s">
        <v>12</v>
      </c>
      <c r="F35" s="34" t="s">
        <v>22</v>
      </c>
      <c r="G35" s="35">
        <v>3</v>
      </c>
      <c r="H35" s="34" t="s">
        <v>14</v>
      </c>
      <c r="I35" s="36" t="str">
        <f>IF(B35="","",VLOOKUP(B35,$B$194:$C$195,2))</f>
        <v>男</v>
      </c>
      <c r="J35" s="36"/>
      <c r="K35" s="270" t="s">
        <v>238</v>
      </c>
      <c r="L35" s="37" t="s">
        <v>36</v>
      </c>
      <c r="M35" s="214"/>
      <c r="N35" s="38"/>
      <c r="O35" s="214"/>
      <c r="P35" s="38" t="s">
        <v>100</v>
      </c>
      <c r="Q35" s="38" t="s">
        <v>59</v>
      </c>
      <c r="Z35" s="25">
        <f t="shared" si="4"/>
        <v>1501</v>
      </c>
    </row>
    <row r="36" spans="1:26" s="25" customFormat="1" ht="14.25">
      <c r="A36" s="25">
        <f t="shared" si="5"/>
        <v>1502</v>
      </c>
      <c r="B36" s="33">
        <v>1</v>
      </c>
      <c r="C36" s="34">
        <v>502</v>
      </c>
      <c r="D36" s="34" t="s">
        <v>26</v>
      </c>
      <c r="E36" s="34" t="s">
        <v>12</v>
      </c>
      <c r="F36" s="34" t="s">
        <v>22</v>
      </c>
      <c r="G36" s="35">
        <v>3</v>
      </c>
      <c r="H36" s="34" t="s">
        <v>14</v>
      </c>
      <c r="I36" s="34" t="str">
        <f>IF(B36="","",VLOOKUP(B36,$B$194:$C$195,2))</f>
        <v>男</v>
      </c>
      <c r="J36" s="34"/>
      <c r="K36" s="270" t="s">
        <v>239</v>
      </c>
      <c r="L36" s="37" t="s">
        <v>71</v>
      </c>
      <c r="M36" s="215"/>
      <c r="N36" s="38"/>
      <c r="O36" s="215"/>
      <c r="P36" s="38"/>
      <c r="Q36" s="38"/>
      <c r="Z36" s="25">
        <f t="shared" si="4"/>
        <v>1502</v>
      </c>
    </row>
    <row r="37" spans="1:26" s="25" customFormat="1" ht="14.25">
      <c r="A37" s="25">
        <f t="shared" si="5"/>
        <v>2503</v>
      </c>
      <c r="B37" s="33">
        <v>2</v>
      </c>
      <c r="C37" s="34">
        <v>503</v>
      </c>
      <c r="D37" s="34" t="s">
        <v>27</v>
      </c>
      <c r="E37" s="34" t="s">
        <v>12</v>
      </c>
      <c r="F37" s="34" t="s">
        <v>22</v>
      </c>
      <c r="G37" s="34">
        <v>3</v>
      </c>
      <c r="H37" s="34" t="s">
        <v>14</v>
      </c>
      <c r="I37" s="34" t="str">
        <f>IF(B37="","",VLOOKUP(B37,$B$194:$C$195,2))</f>
        <v>女</v>
      </c>
      <c r="J37" s="34"/>
      <c r="K37" s="270" t="s">
        <v>242</v>
      </c>
      <c r="L37" s="37" t="s">
        <v>229</v>
      </c>
      <c r="M37" s="215"/>
      <c r="N37" s="38"/>
      <c r="O37" s="215"/>
      <c r="P37" s="38"/>
      <c r="Q37" s="38" t="s">
        <v>188</v>
      </c>
      <c r="Z37" s="25">
        <f t="shared" si="4"/>
        <v>2503</v>
      </c>
    </row>
    <row r="38" spans="1:26" s="25" customFormat="1" ht="14.25">
      <c r="A38" s="25">
        <f t="shared" si="5"/>
      </c>
      <c r="B38" s="33"/>
      <c r="C38" s="34"/>
      <c r="D38" s="34"/>
      <c r="E38" s="34" t="s">
        <v>12</v>
      </c>
      <c r="F38" s="34"/>
      <c r="G38" s="35"/>
      <c r="H38" s="34" t="s">
        <v>14</v>
      </c>
      <c r="I38" s="34">
        <f>LEFT(B38,1)</f>
      </c>
      <c r="J38" s="34"/>
      <c r="K38" s="39"/>
      <c r="L38" s="37"/>
      <c r="M38" s="215"/>
      <c r="N38" s="38"/>
      <c r="O38" s="215"/>
      <c r="P38" s="38"/>
      <c r="Q38" s="38"/>
      <c r="Z38" s="25">
        <f t="shared" si="4"/>
      </c>
    </row>
    <row r="39" spans="1:26" s="25" customFormat="1" ht="14.25">
      <c r="A39" s="25">
        <f t="shared" si="5"/>
      </c>
      <c r="B39" s="33"/>
      <c r="C39" s="34"/>
      <c r="D39" s="34"/>
      <c r="E39" s="34" t="s">
        <v>12</v>
      </c>
      <c r="F39" s="34"/>
      <c r="G39" s="35"/>
      <c r="H39" s="34" t="s">
        <v>14</v>
      </c>
      <c r="I39" s="34">
        <f>LEFT(B39,1)</f>
      </c>
      <c r="J39" s="34"/>
      <c r="K39" s="39"/>
      <c r="L39" s="37"/>
      <c r="M39" s="215"/>
      <c r="N39" s="38"/>
      <c r="O39" s="215"/>
      <c r="P39" s="38"/>
      <c r="Q39" s="244" t="s">
        <v>215</v>
      </c>
      <c r="Z39" s="25">
        <f t="shared" si="4"/>
      </c>
    </row>
    <row r="40" spans="1:26" s="25" customFormat="1" ht="14.25">
      <c r="A40" s="25">
        <f t="shared" si="5"/>
      </c>
      <c r="B40" s="27"/>
      <c r="C40" s="27"/>
      <c r="D40" s="27"/>
      <c r="E40" s="27"/>
      <c r="F40" s="27"/>
      <c r="G40" s="27"/>
      <c r="H40" s="27"/>
      <c r="I40" s="27"/>
      <c r="J40" s="27"/>
      <c r="K40" s="27"/>
      <c r="L40" s="27"/>
      <c r="M40" s="27"/>
      <c r="N40" s="27"/>
      <c r="O40" s="27"/>
      <c r="P40" s="27"/>
      <c r="Q40" s="27"/>
      <c r="Z40" s="25">
        <f t="shared" si="4"/>
      </c>
    </row>
    <row r="41" spans="2:26" s="25" customFormat="1" ht="14.25">
      <c r="B41" s="47"/>
      <c r="C41" s="47"/>
      <c r="D41" s="47"/>
      <c r="E41" s="47"/>
      <c r="F41" s="47"/>
      <c r="G41" s="47"/>
      <c r="H41" s="48"/>
      <c r="I41" s="47"/>
      <c r="J41" s="47"/>
      <c r="K41" s="40"/>
      <c r="L41" s="40"/>
      <c r="M41" s="47"/>
      <c r="N41" s="47"/>
      <c r="O41" s="47"/>
      <c r="P41" s="47"/>
      <c r="Q41" s="47"/>
      <c r="Z41" s="25">
        <f t="shared" si="4"/>
        <v>0</v>
      </c>
    </row>
    <row r="42" spans="2:26" s="25" customFormat="1" ht="14.25">
      <c r="B42" s="47"/>
      <c r="C42" s="47"/>
      <c r="D42" s="276" t="s">
        <v>245</v>
      </c>
      <c r="E42" s="277"/>
      <c r="F42" s="277"/>
      <c r="G42" s="277"/>
      <c r="H42" s="277"/>
      <c r="I42" s="277"/>
      <c r="J42" s="277"/>
      <c r="M42" s="47"/>
      <c r="N42" s="47"/>
      <c r="O42" s="47"/>
      <c r="P42" s="47"/>
      <c r="Q42" s="47"/>
      <c r="Z42" s="25">
        <f t="shared" si="4"/>
        <v>0</v>
      </c>
    </row>
    <row r="43" spans="2:26" s="25" customFormat="1" ht="18.75">
      <c r="B43" s="24" t="s">
        <v>435</v>
      </c>
      <c r="D43" s="24" t="s">
        <v>187</v>
      </c>
      <c r="K43" s="202"/>
      <c r="L43" s="40"/>
      <c r="Z43" s="25">
        <f t="shared" si="4"/>
        <v>0</v>
      </c>
    </row>
    <row r="44" spans="2:26" s="25" customFormat="1" ht="15" thickBot="1">
      <c r="B44" s="28" t="s">
        <v>101</v>
      </c>
      <c r="L44" s="40"/>
      <c r="Z44" s="25">
        <f t="shared" si="4"/>
        <v>0</v>
      </c>
    </row>
    <row r="45" spans="2:26" s="25" customFormat="1" ht="15" thickBot="1">
      <c r="B45" s="41" t="s">
        <v>0</v>
      </c>
      <c r="C45" s="42" t="s">
        <v>4</v>
      </c>
      <c r="D45" s="42" t="s">
        <v>7</v>
      </c>
      <c r="E45" s="42"/>
      <c r="F45" s="42" t="s">
        <v>10</v>
      </c>
      <c r="G45" s="42" t="s">
        <v>11</v>
      </c>
      <c r="H45" s="43"/>
      <c r="I45" s="43" t="s">
        <v>68</v>
      </c>
      <c r="J45" s="43"/>
      <c r="K45" s="55" t="s">
        <v>243</v>
      </c>
      <c r="L45" s="56" t="s">
        <v>29</v>
      </c>
      <c r="M45" s="45" t="s">
        <v>30</v>
      </c>
      <c r="N45" s="45" t="s">
        <v>31</v>
      </c>
      <c r="O45" s="45" t="s">
        <v>32</v>
      </c>
      <c r="P45" s="45" t="s">
        <v>195</v>
      </c>
      <c r="Q45" s="245" t="s">
        <v>216</v>
      </c>
      <c r="Z45" s="25">
        <f t="shared" si="4"/>
        <v>0</v>
      </c>
    </row>
    <row r="46" spans="1:26" s="25" customFormat="1" ht="15" thickTop="1">
      <c r="A46" s="25">
        <f>IF(C46="","",B46*10000+C46)</f>
      </c>
      <c r="B46" s="46">
        <v>2</v>
      </c>
      <c r="C46" s="295"/>
      <c r="D46" s="295"/>
      <c r="E46" s="47" t="s">
        <v>12</v>
      </c>
      <c r="F46" s="295"/>
      <c r="G46" s="298"/>
      <c r="H46" s="48" t="s">
        <v>14</v>
      </c>
      <c r="I46" s="47" t="str">
        <f aca="true" t="shared" si="6" ref="I46:I55">IF(B46="","",VLOOKUP(B46,$B$194:$C$195,2))</f>
        <v>女</v>
      </c>
      <c r="J46" s="40"/>
      <c r="K46" s="271"/>
      <c r="L46" s="310"/>
      <c r="M46" s="216"/>
      <c r="N46" s="310"/>
      <c r="O46" s="216"/>
      <c r="P46" s="310"/>
      <c r="Q46" s="314"/>
      <c r="Z46" s="25">
        <f t="shared" si="4"/>
      </c>
    </row>
    <row r="47" spans="1:26" s="25" customFormat="1" ht="14.25">
      <c r="A47" s="25">
        <f aca="true" t="shared" si="7" ref="A47:A55">IF(C47="","",B47*10000+C47)</f>
      </c>
      <c r="B47" s="46">
        <v>2</v>
      </c>
      <c r="C47" s="295"/>
      <c r="D47" s="295"/>
      <c r="E47" s="47" t="s">
        <v>12</v>
      </c>
      <c r="F47" s="295"/>
      <c r="G47" s="295"/>
      <c r="H47" s="48" t="s">
        <v>14</v>
      </c>
      <c r="I47" s="47" t="str">
        <f t="shared" si="6"/>
        <v>女</v>
      </c>
      <c r="J47" s="47"/>
      <c r="K47" s="271"/>
      <c r="L47" s="310"/>
      <c r="M47" s="217"/>
      <c r="N47" s="310"/>
      <c r="O47" s="217"/>
      <c r="P47" s="310"/>
      <c r="Q47" s="314"/>
      <c r="Z47" s="25">
        <f t="shared" si="4"/>
      </c>
    </row>
    <row r="48" spans="1:26" s="25" customFormat="1" ht="14.25">
      <c r="A48" s="25">
        <f t="shared" si="7"/>
      </c>
      <c r="B48" s="46">
        <v>2</v>
      </c>
      <c r="C48" s="295"/>
      <c r="D48" s="295"/>
      <c r="E48" s="47" t="s">
        <v>12</v>
      </c>
      <c r="F48" s="295"/>
      <c r="G48" s="295"/>
      <c r="H48" s="48" t="s">
        <v>14</v>
      </c>
      <c r="I48" s="47" t="str">
        <f t="shared" si="6"/>
        <v>女</v>
      </c>
      <c r="J48" s="47"/>
      <c r="K48" s="271"/>
      <c r="L48" s="310"/>
      <c r="M48" s="217"/>
      <c r="N48" s="310"/>
      <c r="O48" s="217"/>
      <c r="P48" s="310"/>
      <c r="Q48" s="314"/>
      <c r="Z48" s="25">
        <f t="shared" si="4"/>
      </c>
    </row>
    <row r="49" spans="1:26" s="25" customFormat="1" ht="14.25">
      <c r="A49" s="25">
        <f t="shared" si="7"/>
      </c>
      <c r="B49" s="46">
        <v>2</v>
      </c>
      <c r="C49" s="295"/>
      <c r="D49" s="295"/>
      <c r="E49" s="47" t="s">
        <v>12</v>
      </c>
      <c r="F49" s="295"/>
      <c r="G49" s="298"/>
      <c r="H49" s="48" t="s">
        <v>14</v>
      </c>
      <c r="I49" s="47" t="str">
        <f t="shared" si="6"/>
        <v>女</v>
      </c>
      <c r="J49" s="47"/>
      <c r="K49" s="272"/>
      <c r="L49" s="311"/>
      <c r="M49" s="217"/>
      <c r="N49" s="310"/>
      <c r="O49" s="217"/>
      <c r="P49" s="310"/>
      <c r="Q49" s="310"/>
      <c r="Z49" s="25">
        <f t="shared" si="4"/>
      </c>
    </row>
    <row r="50" spans="1:26" s="25" customFormat="1" ht="14.25">
      <c r="A50" s="25">
        <f t="shared" si="7"/>
      </c>
      <c r="B50" s="46">
        <v>2</v>
      </c>
      <c r="C50" s="295"/>
      <c r="D50" s="295"/>
      <c r="E50" s="47" t="s">
        <v>12</v>
      </c>
      <c r="F50" s="295"/>
      <c r="G50" s="295"/>
      <c r="H50" s="47" t="s">
        <v>14</v>
      </c>
      <c r="I50" s="47" t="str">
        <f t="shared" si="6"/>
        <v>女</v>
      </c>
      <c r="J50" s="47"/>
      <c r="K50" s="272"/>
      <c r="L50" s="311"/>
      <c r="M50" s="217"/>
      <c r="N50" s="310"/>
      <c r="O50" s="217"/>
      <c r="P50" s="310"/>
      <c r="Q50" s="310"/>
      <c r="Z50" s="25">
        <f t="shared" si="4"/>
      </c>
    </row>
    <row r="51" spans="1:26" s="25" customFormat="1" ht="14.25">
      <c r="A51" s="25">
        <f t="shared" si="7"/>
      </c>
      <c r="B51" s="46">
        <v>2</v>
      </c>
      <c r="C51" s="295"/>
      <c r="D51" s="295"/>
      <c r="E51" s="47" t="s">
        <v>12</v>
      </c>
      <c r="F51" s="295"/>
      <c r="G51" s="295"/>
      <c r="H51" s="47" t="s">
        <v>14</v>
      </c>
      <c r="I51" s="47" t="str">
        <f t="shared" si="6"/>
        <v>女</v>
      </c>
      <c r="J51" s="47"/>
      <c r="K51" s="272"/>
      <c r="L51" s="311"/>
      <c r="M51" s="217"/>
      <c r="N51" s="310"/>
      <c r="O51" s="217"/>
      <c r="P51" s="310"/>
      <c r="Q51" s="310"/>
      <c r="Z51" s="25">
        <f t="shared" si="4"/>
      </c>
    </row>
    <row r="52" spans="1:26" s="25" customFormat="1" ht="14.25">
      <c r="A52" s="25">
        <f t="shared" si="7"/>
      </c>
      <c r="B52" s="46">
        <v>2</v>
      </c>
      <c r="C52" s="295"/>
      <c r="D52" s="295"/>
      <c r="E52" s="47" t="s">
        <v>12</v>
      </c>
      <c r="F52" s="295"/>
      <c r="G52" s="295"/>
      <c r="H52" s="47" t="s">
        <v>14</v>
      </c>
      <c r="I52" s="47" t="str">
        <f t="shared" si="6"/>
        <v>女</v>
      </c>
      <c r="J52" s="47"/>
      <c r="K52" s="272"/>
      <c r="L52" s="311"/>
      <c r="M52" s="217"/>
      <c r="N52" s="310"/>
      <c r="O52" s="217"/>
      <c r="P52" s="310"/>
      <c r="Q52" s="310"/>
      <c r="Z52" s="25">
        <f t="shared" si="4"/>
      </c>
    </row>
    <row r="53" spans="1:26" s="25" customFormat="1" ht="14.25">
      <c r="A53" s="25">
        <f t="shared" si="7"/>
      </c>
      <c r="B53" s="46">
        <v>2</v>
      </c>
      <c r="C53" s="295"/>
      <c r="D53" s="295"/>
      <c r="E53" s="47" t="s">
        <v>12</v>
      </c>
      <c r="F53" s="295"/>
      <c r="G53" s="295"/>
      <c r="H53" s="48" t="s">
        <v>14</v>
      </c>
      <c r="I53" s="47" t="str">
        <f t="shared" si="6"/>
        <v>女</v>
      </c>
      <c r="J53" s="47"/>
      <c r="K53" s="272"/>
      <c r="L53" s="311"/>
      <c r="M53" s="217"/>
      <c r="N53" s="310"/>
      <c r="O53" s="217"/>
      <c r="P53" s="310"/>
      <c r="Q53" s="310"/>
      <c r="Z53" s="25">
        <f t="shared" si="4"/>
      </c>
    </row>
    <row r="54" spans="1:26" s="25" customFormat="1" ht="14.25">
      <c r="A54" s="25">
        <f t="shared" si="7"/>
      </c>
      <c r="B54" s="46">
        <v>2</v>
      </c>
      <c r="C54" s="295"/>
      <c r="D54" s="295"/>
      <c r="E54" s="47" t="s">
        <v>12</v>
      </c>
      <c r="F54" s="295"/>
      <c r="G54" s="295"/>
      <c r="H54" s="48" t="s">
        <v>14</v>
      </c>
      <c r="I54" s="47" t="str">
        <f t="shared" si="6"/>
        <v>女</v>
      </c>
      <c r="J54" s="47"/>
      <c r="K54" s="272"/>
      <c r="L54" s="311"/>
      <c r="M54" s="217"/>
      <c r="N54" s="310"/>
      <c r="O54" s="217"/>
      <c r="P54" s="310"/>
      <c r="Q54" s="310"/>
      <c r="Z54" s="25">
        <f t="shared" si="4"/>
      </c>
    </row>
    <row r="55" spans="1:26" s="25" customFormat="1" ht="15" thickBot="1">
      <c r="A55" s="25">
        <f t="shared" si="7"/>
      </c>
      <c r="B55" s="49">
        <v>2</v>
      </c>
      <c r="C55" s="296"/>
      <c r="D55" s="296"/>
      <c r="E55" s="50" t="s">
        <v>12</v>
      </c>
      <c r="F55" s="296"/>
      <c r="G55" s="296"/>
      <c r="H55" s="51" t="s">
        <v>14</v>
      </c>
      <c r="I55" s="50" t="str">
        <f t="shared" si="6"/>
        <v>女</v>
      </c>
      <c r="J55" s="50"/>
      <c r="K55" s="274"/>
      <c r="L55" s="316"/>
      <c r="M55" s="218"/>
      <c r="N55" s="317"/>
      <c r="O55" s="218"/>
      <c r="P55" s="317"/>
      <c r="Q55" s="317"/>
      <c r="Z55" s="25">
        <f aca="true" t="shared" si="8" ref="Z55:Z76">A55</f>
      </c>
    </row>
    <row r="56" spans="2:26" ht="14.25">
      <c r="B56" s="11"/>
      <c r="C56" s="11"/>
      <c r="D56" s="11"/>
      <c r="E56" s="11"/>
      <c r="F56" s="11"/>
      <c r="G56" s="11"/>
      <c r="H56" s="11"/>
      <c r="I56" s="11"/>
      <c r="J56" s="11"/>
      <c r="K56" s="11"/>
      <c r="Z56" s="25">
        <f t="shared" si="8"/>
        <v>0</v>
      </c>
    </row>
    <row r="57" spans="2:26" ht="14.25">
      <c r="B57" s="8" t="s">
        <v>210</v>
      </c>
      <c r="Z57" s="25">
        <f t="shared" si="8"/>
        <v>0</v>
      </c>
    </row>
    <row r="58" spans="2:26" s="25" customFormat="1" ht="14.25">
      <c r="B58" s="47"/>
      <c r="C58" s="47"/>
      <c r="D58" s="47"/>
      <c r="E58" s="47"/>
      <c r="F58" s="47"/>
      <c r="G58" s="24"/>
      <c r="H58" s="48"/>
      <c r="I58" s="47"/>
      <c r="J58" s="47"/>
      <c r="K58" s="40"/>
      <c r="L58" s="40"/>
      <c r="M58" s="47"/>
      <c r="N58" s="47"/>
      <c r="O58" s="47"/>
      <c r="P58" s="47"/>
      <c r="Q58" s="47"/>
      <c r="Z58" s="25">
        <f t="shared" si="8"/>
        <v>0</v>
      </c>
    </row>
    <row r="59" spans="7:26" s="25" customFormat="1" ht="14.25">
      <c r="G59" s="24" t="s">
        <v>268</v>
      </c>
      <c r="Z59" s="25">
        <f t="shared" si="8"/>
        <v>0</v>
      </c>
    </row>
    <row r="60" spans="2:26" s="25" customFormat="1" ht="14.25">
      <c r="B60" s="24" t="s">
        <v>89</v>
      </c>
      <c r="D60" s="26" t="s">
        <v>28</v>
      </c>
      <c r="E60" s="27"/>
      <c r="G60" s="24" t="s">
        <v>269</v>
      </c>
      <c r="Z60" s="25">
        <f t="shared" si="8"/>
        <v>0</v>
      </c>
    </row>
    <row r="61" spans="2:26" s="25" customFormat="1" ht="15" thickBot="1">
      <c r="B61" s="28" t="s">
        <v>98</v>
      </c>
      <c r="Z61" s="25">
        <f t="shared" si="8"/>
        <v>0</v>
      </c>
    </row>
    <row r="62" spans="2:26" s="25" customFormat="1" ht="15" thickBot="1">
      <c r="B62" s="29" t="s">
        <v>0</v>
      </c>
      <c r="C62" s="30" t="s">
        <v>4</v>
      </c>
      <c r="D62" s="30" t="s">
        <v>7</v>
      </c>
      <c r="E62" s="30"/>
      <c r="F62" s="30" t="s">
        <v>10</v>
      </c>
      <c r="G62" s="30" t="s">
        <v>11</v>
      </c>
      <c r="H62" s="31"/>
      <c r="I62" s="31" t="s">
        <v>68</v>
      </c>
      <c r="J62" s="31"/>
      <c r="K62" s="29" t="s">
        <v>243</v>
      </c>
      <c r="L62" s="32" t="s">
        <v>29</v>
      </c>
      <c r="M62" s="32" t="s">
        <v>30</v>
      </c>
      <c r="N62" s="32" t="s">
        <v>31</v>
      </c>
      <c r="O62" s="32" t="s">
        <v>32</v>
      </c>
      <c r="P62" s="32" t="s">
        <v>195</v>
      </c>
      <c r="Q62" s="243" t="s">
        <v>216</v>
      </c>
      <c r="Z62" s="25">
        <f t="shared" si="8"/>
        <v>0</v>
      </c>
    </row>
    <row r="63" spans="1:26" s="25" customFormat="1" ht="15" thickTop="1">
      <c r="A63" s="25">
        <f aca="true" t="shared" si="9" ref="A63:A68">IF(C63="","",B63*1000+C63)</f>
        <v>1501</v>
      </c>
      <c r="B63" s="33">
        <v>1</v>
      </c>
      <c r="C63" s="34">
        <v>501</v>
      </c>
      <c r="D63" s="34" t="s">
        <v>21</v>
      </c>
      <c r="E63" s="34" t="s">
        <v>12</v>
      </c>
      <c r="F63" s="34" t="s">
        <v>22</v>
      </c>
      <c r="G63" s="35">
        <v>3</v>
      </c>
      <c r="H63" s="34" t="s">
        <v>14</v>
      </c>
      <c r="I63" s="34" t="str">
        <f>IF(B63="","",VLOOKUP(B63,$B$194:$C$195,2))</f>
        <v>男</v>
      </c>
      <c r="J63" s="34"/>
      <c r="K63" s="270" t="s">
        <v>238</v>
      </c>
      <c r="L63" s="37" t="s">
        <v>211</v>
      </c>
      <c r="M63" s="214"/>
      <c r="N63" s="38"/>
      <c r="O63" s="214"/>
      <c r="P63" s="38"/>
      <c r="Q63" s="38"/>
      <c r="Z63" s="25">
        <f t="shared" si="8"/>
        <v>1501</v>
      </c>
    </row>
    <row r="64" spans="1:26" s="25" customFormat="1" ht="14.25">
      <c r="A64" s="25">
        <f t="shared" si="9"/>
        <v>1502</v>
      </c>
      <c r="B64" s="33">
        <v>1</v>
      </c>
      <c r="C64" s="34">
        <v>502</v>
      </c>
      <c r="D64" s="34" t="s">
        <v>26</v>
      </c>
      <c r="E64" s="34" t="s">
        <v>12</v>
      </c>
      <c r="F64" s="34" t="s">
        <v>22</v>
      </c>
      <c r="G64" s="35">
        <v>3</v>
      </c>
      <c r="H64" s="34" t="s">
        <v>14</v>
      </c>
      <c r="I64" s="34" t="str">
        <f>IF(B64="","",VLOOKUP(B64,$B$194:$C$195,2))</f>
        <v>男</v>
      </c>
      <c r="J64" s="34"/>
      <c r="K64" s="270" t="s">
        <v>239</v>
      </c>
      <c r="L64" s="37" t="s">
        <v>154</v>
      </c>
      <c r="M64" s="215"/>
      <c r="N64" s="38"/>
      <c r="O64" s="215"/>
      <c r="P64" s="38"/>
      <c r="Q64" s="38"/>
      <c r="Z64" s="25">
        <f t="shared" si="8"/>
        <v>1502</v>
      </c>
    </row>
    <row r="65" spans="1:26" s="25" customFormat="1" ht="14.25">
      <c r="A65" s="25">
        <f t="shared" si="9"/>
        <v>1503</v>
      </c>
      <c r="B65" s="33">
        <v>1</v>
      </c>
      <c r="C65" s="34">
        <v>503</v>
      </c>
      <c r="D65" s="34" t="s">
        <v>23</v>
      </c>
      <c r="E65" s="34" t="s">
        <v>12</v>
      </c>
      <c r="F65" s="34" t="s">
        <v>24</v>
      </c>
      <c r="G65" s="34">
        <v>3</v>
      </c>
      <c r="H65" s="34" t="s">
        <v>14</v>
      </c>
      <c r="I65" s="34" t="str">
        <f>IF(B65="","",VLOOKUP(B65,$B$194:$C$195,2))</f>
        <v>男</v>
      </c>
      <c r="J65" s="34"/>
      <c r="K65" s="270" t="s">
        <v>240</v>
      </c>
      <c r="L65" s="269" t="s">
        <v>185</v>
      </c>
      <c r="M65" s="215"/>
      <c r="N65" s="38"/>
      <c r="O65" s="215"/>
      <c r="P65" s="38"/>
      <c r="Q65" s="38" t="s">
        <v>188</v>
      </c>
      <c r="Z65" s="25">
        <f t="shared" si="8"/>
        <v>1503</v>
      </c>
    </row>
    <row r="66" spans="1:26" s="25" customFormat="1" ht="14.25">
      <c r="A66" s="25">
        <f t="shared" si="9"/>
        <v>2503</v>
      </c>
      <c r="B66" s="33">
        <v>2</v>
      </c>
      <c r="C66" s="34">
        <v>503</v>
      </c>
      <c r="D66" s="34" t="s">
        <v>27</v>
      </c>
      <c r="E66" s="34" t="s">
        <v>12</v>
      </c>
      <c r="F66" s="34" t="s">
        <v>22</v>
      </c>
      <c r="G66" s="35">
        <v>3</v>
      </c>
      <c r="H66" s="34" t="s">
        <v>14</v>
      </c>
      <c r="I66" s="34" t="str">
        <f>IF(B66="","",VLOOKUP(B66,$B$194:$C$195,2))</f>
        <v>女</v>
      </c>
      <c r="J66" s="34"/>
      <c r="K66" s="270" t="s">
        <v>242</v>
      </c>
      <c r="L66" s="37" t="s">
        <v>231</v>
      </c>
      <c r="M66" s="215"/>
      <c r="N66" s="38"/>
      <c r="O66" s="215"/>
      <c r="P66" s="38"/>
      <c r="Q66" s="38"/>
      <c r="Z66" s="25">
        <f t="shared" si="8"/>
        <v>2503</v>
      </c>
    </row>
    <row r="67" spans="1:26" s="25" customFormat="1" ht="14.25">
      <c r="A67" s="25">
        <f t="shared" si="9"/>
      </c>
      <c r="B67" s="33"/>
      <c r="C67" s="34"/>
      <c r="D67" s="34"/>
      <c r="E67" s="34"/>
      <c r="F67" s="34"/>
      <c r="G67" s="35"/>
      <c r="H67" s="34"/>
      <c r="I67" s="34">
        <f>IF(B67="","",VLOOKUP(B67,$B$194:$C$195,2))</f>
      </c>
      <c r="J67" s="34"/>
      <c r="K67" s="39"/>
      <c r="L67" s="37"/>
      <c r="M67" s="215"/>
      <c r="N67" s="38"/>
      <c r="O67" s="215"/>
      <c r="P67" s="38"/>
      <c r="Q67" s="38"/>
      <c r="Z67" s="25">
        <f t="shared" si="8"/>
      </c>
    </row>
    <row r="68" spans="1:26" s="25" customFormat="1" ht="14.25">
      <c r="A68" s="25">
        <f t="shared" si="9"/>
      </c>
      <c r="B68" s="27"/>
      <c r="C68" s="27"/>
      <c r="D68" s="27"/>
      <c r="E68" s="27"/>
      <c r="F68" s="27"/>
      <c r="G68" s="27"/>
      <c r="H68" s="27"/>
      <c r="I68" s="27"/>
      <c r="J68" s="27"/>
      <c r="K68" s="27"/>
      <c r="L68" s="27"/>
      <c r="M68" s="34"/>
      <c r="N68" s="27"/>
      <c r="O68" s="27"/>
      <c r="P68" s="27"/>
      <c r="Q68" s="27"/>
      <c r="Z68" s="25">
        <f t="shared" si="8"/>
      </c>
    </row>
    <row r="69" spans="2:26" s="25" customFormat="1" ht="14.25">
      <c r="B69" s="47"/>
      <c r="C69" s="47"/>
      <c r="D69" s="47"/>
      <c r="E69" s="47"/>
      <c r="F69" s="47"/>
      <c r="G69" s="47"/>
      <c r="H69" s="48"/>
      <c r="I69" s="47"/>
      <c r="J69" s="47"/>
      <c r="K69" s="40"/>
      <c r="L69" s="40"/>
      <c r="M69" s="47"/>
      <c r="N69" s="47"/>
      <c r="O69" s="47"/>
      <c r="P69" s="47"/>
      <c r="Q69" s="47"/>
      <c r="Z69" s="25">
        <f t="shared" si="8"/>
        <v>0</v>
      </c>
    </row>
    <row r="70" spans="2:26" s="25" customFormat="1" ht="14.25">
      <c r="B70" s="47"/>
      <c r="C70" s="47"/>
      <c r="D70" s="276" t="s">
        <v>245</v>
      </c>
      <c r="E70" s="277"/>
      <c r="F70" s="277"/>
      <c r="G70" s="277"/>
      <c r="H70" s="277"/>
      <c r="I70" s="277"/>
      <c r="J70" s="277"/>
      <c r="M70" s="47"/>
      <c r="N70" s="47"/>
      <c r="O70" s="47"/>
      <c r="P70" s="47"/>
      <c r="Q70" s="47"/>
      <c r="Z70" s="25">
        <f t="shared" si="8"/>
        <v>0</v>
      </c>
    </row>
    <row r="71" spans="2:26" s="25" customFormat="1" ht="14.25">
      <c r="B71" s="24" t="s">
        <v>437</v>
      </c>
      <c r="D71" s="24" t="s">
        <v>69</v>
      </c>
      <c r="L71" s="40"/>
      <c r="Z71" s="25">
        <f t="shared" si="8"/>
        <v>0</v>
      </c>
    </row>
    <row r="72" spans="2:26" s="25" customFormat="1" ht="15" thickBot="1">
      <c r="B72" s="28" t="s">
        <v>101</v>
      </c>
      <c r="L72" s="40"/>
      <c r="Z72" s="25">
        <f t="shared" si="8"/>
        <v>0</v>
      </c>
    </row>
    <row r="73" spans="2:26" s="25" customFormat="1" ht="15" thickBot="1">
      <c r="B73" s="41" t="s">
        <v>0</v>
      </c>
      <c r="C73" s="42" t="s">
        <v>4</v>
      </c>
      <c r="D73" s="42" t="s">
        <v>7</v>
      </c>
      <c r="E73" s="42"/>
      <c r="F73" s="42" t="s">
        <v>10</v>
      </c>
      <c r="G73" s="42" t="s">
        <v>11</v>
      </c>
      <c r="H73" s="43"/>
      <c r="I73" s="43" t="s">
        <v>68</v>
      </c>
      <c r="J73" s="43"/>
      <c r="K73" s="55" t="s">
        <v>243</v>
      </c>
      <c r="L73" s="56" t="s">
        <v>29</v>
      </c>
      <c r="M73" s="45" t="s">
        <v>30</v>
      </c>
      <c r="N73" s="45" t="s">
        <v>31</v>
      </c>
      <c r="O73" s="45" t="s">
        <v>32</v>
      </c>
      <c r="P73" s="45" t="s">
        <v>195</v>
      </c>
      <c r="Q73" s="245" t="s">
        <v>216</v>
      </c>
      <c r="Z73" s="25">
        <f t="shared" si="8"/>
        <v>0</v>
      </c>
    </row>
    <row r="74" spans="1:26" s="25" customFormat="1" ht="15" thickTop="1">
      <c r="A74" s="25">
        <f>IF(C74="","",B74*10000+C74)</f>
      </c>
      <c r="B74" s="46"/>
      <c r="C74" s="299"/>
      <c r="D74" s="299"/>
      <c r="E74" s="57" t="s">
        <v>12</v>
      </c>
      <c r="F74" s="299"/>
      <c r="G74" s="300"/>
      <c r="H74" s="57" t="s">
        <v>14</v>
      </c>
      <c r="I74" s="47">
        <f>IF(B74="","",VLOOKUP(B74,$B$194:$C$195,2))</f>
      </c>
      <c r="J74" s="57"/>
      <c r="K74" s="275"/>
      <c r="L74" s="311"/>
      <c r="M74" s="216"/>
      <c r="N74" s="310"/>
      <c r="O74" s="216"/>
      <c r="P74" s="310"/>
      <c r="Q74" s="310"/>
      <c r="Z74" s="25">
        <f t="shared" si="8"/>
      </c>
    </row>
    <row r="75" spans="1:26" s="25" customFormat="1" ht="14.25">
      <c r="A75" s="25">
        <f>IF(C75="","",B75*10000+C75)</f>
      </c>
      <c r="B75" s="46"/>
      <c r="C75" s="295"/>
      <c r="D75" s="295"/>
      <c r="E75" s="47" t="s">
        <v>12</v>
      </c>
      <c r="F75" s="295"/>
      <c r="G75" s="298"/>
      <c r="H75" s="47" t="s">
        <v>14</v>
      </c>
      <c r="I75" s="47">
        <f>IF(B75="","",VLOOKUP(B75,$B$194:$C$195,2))</f>
      </c>
      <c r="J75" s="47"/>
      <c r="K75" s="272"/>
      <c r="L75" s="311"/>
      <c r="M75" s="217"/>
      <c r="N75" s="310"/>
      <c r="O75" s="217"/>
      <c r="P75" s="310"/>
      <c r="Q75" s="310"/>
      <c r="Z75" s="25">
        <f t="shared" si="8"/>
      </c>
    </row>
    <row r="76" spans="1:26" s="25" customFormat="1" ht="15" thickBot="1">
      <c r="A76" s="25">
        <f>IF(C76="","",B76*10000+C76)</f>
      </c>
      <c r="B76" s="49"/>
      <c r="C76" s="296"/>
      <c r="D76" s="296"/>
      <c r="E76" s="50" t="s">
        <v>12</v>
      </c>
      <c r="F76" s="296"/>
      <c r="G76" s="297"/>
      <c r="H76" s="50" t="s">
        <v>14</v>
      </c>
      <c r="I76" s="50">
        <f>IF(B76="","",VLOOKUP(B76,$B$194:$C$195,2))</f>
      </c>
      <c r="J76" s="50"/>
      <c r="K76" s="274"/>
      <c r="L76" s="318"/>
      <c r="M76" s="219"/>
      <c r="N76" s="312"/>
      <c r="O76" s="219"/>
      <c r="P76" s="312"/>
      <c r="Q76" s="312"/>
      <c r="Z76" s="25">
        <f t="shared" si="8"/>
      </c>
    </row>
    <row r="77" spans="2:17" ht="14.25">
      <c r="B77" s="11"/>
      <c r="C77" s="11"/>
      <c r="D77" s="11"/>
      <c r="E77" s="11"/>
      <c r="F77" s="11"/>
      <c r="G77" s="11"/>
      <c r="H77" s="11"/>
      <c r="I77" s="11"/>
      <c r="J77" s="11"/>
      <c r="K77" s="11"/>
      <c r="L77" s="11"/>
      <c r="M77" s="11"/>
      <c r="N77" s="60"/>
      <c r="O77" s="11"/>
      <c r="P77" s="11"/>
      <c r="Q77" s="11"/>
    </row>
    <row r="190" spans="2:3" ht="14.25">
      <c r="B190" s="11"/>
      <c r="C190" s="11"/>
    </row>
    <row r="193" spans="2:3" ht="14.25">
      <c r="B193" s="11"/>
      <c r="C193" s="11"/>
    </row>
    <row r="194" spans="2:12" ht="14.25">
      <c r="B194" s="61">
        <v>1</v>
      </c>
      <c r="C194" s="61" t="s">
        <v>70</v>
      </c>
      <c r="L194" s="25" t="s">
        <v>261</v>
      </c>
    </row>
    <row r="195" spans="2:12" ht="14.25">
      <c r="B195" s="61">
        <v>2</v>
      </c>
      <c r="C195" s="61" t="s">
        <v>67</v>
      </c>
      <c r="L195" s="25" t="s">
        <v>259</v>
      </c>
    </row>
    <row r="196" ht="14.25">
      <c r="L196" s="25" t="s">
        <v>262</v>
      </c>
    </row>
    <row r="197" ht="14.25">
      <c r="L197" s="25" t="s">
        <v>260</v>
      </c>
    </row>
    <row r="198" ht="14.25">
      <c r="L198" s="25" t="s">
        <v>218</v>
      </c>
    </row>
    <row r="199" ht="14.25">
      <c r="L199" s="25"/>
    </row>
    <row r="200" ht="14.25">
      <c r="L200" s="25"/>
    </row>
    <row r="201" ht="14.25">
      <c r="L201" s="25"/>
    </row>
    <row r="202" ht="14.25">
      <c r="L202" s="25"/>
    </row>
    <row r="203" ht="14.25">
      <c r="L203" s="25"/>
    </row>
    <row r="204" ht="14.25">
      <c r="L204" s="25"/>
    </row>
    <row r="205" ht="14.25">
      <c r="L205" s="25"/>
    </row>
    <row r="206" ht="14.25">
      <c r="L206" s="25"/>
    </row>
    <row r="207" ht="14.25">
      <c r="L207" s="48"/>
    </row>
    <row r="208" ht="14.25">
      <c r="L208" s="48"/>
    </row>
    <row r="272" spans="1:18" ht="15" thickBot="1">
      <c r="A272" s="25"/>
      <c r="B272" s="62"/>
      <c r="C272" s="25"/>
      <c r="D272" s="25"/>
      <c r="E272" s="25"/>
      <c r="F272" s="25"/>
      <c r="G272" s="25"/>
      <c r="H272" s="25"/>
      <c r="I272" s="25"/>
      <c r="J272" s="25"/>
      <c r="K272" s="25"/>
      <c r="L272" s="40"/>
      <c r="M272" s="25"/>
      <c r="N272" s="25"/>
      <c r="O272" s="25"/>
      <c r="P272" s="25"/>
      <c r="Q272" s="25"/>
      <c r="R272" s="25"/>
    </row>
    <row r="273" spans="1:18" ht="15" thickBot="1">
      <c r="A273" s="25"/>
      <c r="B273" s="41" t="s">
        <v>0</v>
      </c>
      <c r="C273" s="42" t="s">
        <v>4</v>
      </c>
      <c r="D273" s="42" t="s">
        <v>7</v>
      </c>
      <c r="E273" s="42"/>
      <c r="F273" s="42" t="s">
        <v>10</v>
      </c>
      <c r="G273" s="42" t="s">
        <v>11</v>
      </c>
      <c r="H273" s="43"/>
      <c r="I273" s="43" t="s">
        <v>68</v>
      </c>
      <c r="J273" s="43"/>
      <c r="K273" s="63" t="s">
        <v>16</v>
      </c>
      <c r="L273" s="56" t="s">
        <v>29</v>
      </c>
      <c r="M273" s="45" t="s">
        <v>30</v>
      </c>
      <c r="N273" s="45" t="s">
        <v>31</v>
      </c>
      <c r="O273" s="45" t="s">
        <v>32</v>
      </c>
      <c r="P273" s="44" t="s">
        <v>99</v>
      </c>
      <c r="Q273" s="64" t="s">
        <v>64</v>
      </c>
      <c r="R273" s="25"/>
    </row>
    <row r="274" spans="1:18" ht="15" thickTop="1">
      <c r="A274" s="25">
        <f>IF(C274="","",B274*10000+C274)</f>
      </c>
      <c r="B274" s="65">
        <f aca="true" t="shared" si="10" ref="B274:D275">IF(B18="","",B18)</f>
        <v>1</v>
      </c>
      <c r="C274" s="48">
        <f t="shared" si="10"/>
      </c>
      <c r="D274" s="48">
        <f t="shared" si="10"/>
      </c>
      <c r="E274" s="48" t="s">
        <v>12</v>
      </c>
      <c r="F274" s="48">
        <f>IF(F18="","",F18)</f>
      </c>
      <c r="G274" s="66">
        <f>IF(G18="","",G18)</f>
      </c>
      <c r="H274" s="48" t="s">
        <v>102</v>
      </c>
      <c r="I274" s="48" t="str">
        <f>IF(B274="","",VLOOKUP(B274,$B$194:$C$195,2))</f>
        <v>男</v>
      </c>
      <c r="J274" s="48"/>
      <c r="K274" s="67">
        <f aca="true" t="shared" si="11" ref="K274:Q275">IF(K18="","",K18)</f>
      </c>
      <c r="L274" s="58">
        <f t="shared" si="11"/>
      </c>
      <c r="M274" s="68">
        <f t="shared" si="11"/>
      </c>
      <c r="N274" s="68">
        <f t="shared" si="11"/>
      </c>
      <c r="O274" s="68">
        <f t="shared" si="11"/>
      </c>
      <c r="P274" s="69">
        <f t="shared" si="11"/>
      </c>
      <c r="Q274" s="70">
        <f t="shared" si="11"/>
      </c>
      <c r="R274" s="25"/>
    </row>
    <row r="275" spans="1:18" ht="14.25">
      <c r="A275" s="25">
        <f aca="true" t="shared" si="12" ref="A275:A298">IF(C275="","",B275*10000+C275)</f>
      </c>
      <c r="B275" s="65">
        <f t="shared" si="10"/>
        <v>1</v>
      </c>
      <c r="C275" s="48">
        <f t="shared" si="10"/>
      </c>
      <c r="D275" s="48">
        <f t="shared" si="10"/>
      </c>
      <c r="E275" s="48" t="s">
        <v>12</v>
      </c>
      <c r="F275" s="48">
        <f>IF(F19="","",F19)</f>
      </c>
      <c r="G275" s="66">
        <f>IF(G19="","",G19)</f>
      </c>
      <c r="H275" s="48" t="s">
        <v>102</v>
      </c>
      <c r="I275" s="48" t="str">
        <f>IF(B275="","",VLOOKUP(B275,$B$194:$C$195,2))</f>
        <v>男</v>
      </c>
      <c r="J275" s="48"/>
      <c r="K275" s="67">
        <f t="shared" si="11"/>
      </c>
      <c r="L275" s="58">
        <f t="shared" si="11"/>
      </c>
      <c r="M275" s="68">
        <f t="shared" si="11"/>
      </c>
      <c r="N275" s="68">
        <f t="shared" si="11"/>
      </c>
      <c r="O275" s="68">
        <f t="shared" si="11"/>
      </c>
      <c r="P275" s="69">
        <f t="shared" si="11"/>
      </c>
      <c r="Q275" s="70">
        <f t="shared" si="11"/>
      </c>
      <c r="R275" s="25"/>
    </row>
    <row r="276" spans="1:18" ht="14.25">
      <c r="A276" s="25">
        <f t="shared" si="12"/>
      </c>
      <c r="B276" s="65">
        <f aca="true" t="shared" si="13" ref="B276:D283">IF(B20="","",B20)</f>
        <v>1</v>
      </c>
      <c r="C276" s="48">
        <f t="shared" si="13"/>
      </c>
      <c r="D276" s="48">
        <f t="shared" si="13"/>
      </c>
      <c r="E276" s="48" t="s">
        <v>12</v>
      </c>
      <c r="F276" s="48">
        <f aca="true" t="shared" si="14" ref="F276:G283">IF(F20="","",F20)</f>
      </c>
      <c r="G276" s="66">
        <f t="shared" si="14"/>
      </c>
      <c r="H276" s="48" t="s">
        <v>102</v>
      </c>
      <c r="I276" s="48" t="str">
        <f>IF(B276="","",VLOOKUP(B276,$B$194:$C$195,2))</f>
        <v>男</v>
      </c>
      <c r="J276" s="48"/>
      <c r="K276" s="67">
        <f aca="true" t="shared" si="15" ref="K276:Q283">IF(K20="","",K20)</f>
      </c>
      <c r="L276" s="58">
        <f t="shared" si="15"/>
      </c>
      <c r="M276" s="68">
        <f t="shared" si="15"/>
      </c>
      <c r="N276" s="68">
        <f t="shared" si="15"/>
      </c>
      <c r="O276" s="68">
        <f t="shared" si="15"/>
      </c>
      <c r="P276" s="69">
        <f t="shared" si="15"/>
      </c>
      <c r="Q276" s="70">
        <f t="shared" si="15"/>
      </c>
      <c r="R276" s="25"/>
    </row>
    <row r="277" spans="1:18" ht="14.25">
      <c r="A277" s="25">
        <f t="shared" si="12"/>
      </c>
      <c r="B277" s="65">
        <f t="shared" si="13"/>
        <v>1</v>
      </c>
      <c r="C277" s="48">
        <f t="shared" si="13"/>
      </c>
      <c r="D277" s="48">
        <f t="shared" si="13"/>
      </c>
      <c r="E277" s="48" t="s">
        <v>12</v>
      </c>
      <c r="F277" s="48">
        <f t="shared" si="14"/>
      </c>
      <c r="G277" s="66">
        <f t="shared" si="14"/>
      </c>
      <c r="H277" s="48" t="s">
        <v>102</v>
      </c>
      <c r="I277" s="48" t="str">
        <f>IF(B277="","",VLOOKUP(B277,$B$194:$C$195,2))</f>
        <v>男</v>
      </c>
      <c r="J277" s="48"/>
      <c r="K277" s="67">
        <f t="shared" si="15"/>
      </c>
      <c r="L277" s="58">
        <f t="shared" si="15"/>
      </c>
      <c r="M277" s="68">
        <f t="shared" si="15"/>
      </c>
      <c r="N277" s="68">
        <f t="shared" si="15"/>
      </c>
      <c r="O277" s="68">
        <f t="shared" si="15"/>
      </c>
      <c r="P277" s="69">
        <f t="shared" si="15"/>
      </c>
      <c r="Q277" s="70">
        <f t="shared" si="15"/>
      </c>
      <c r="R277" s="25"/>
    </row>
    <row r="278" spans="1:18" ht="14.25">
      <c r="A278" s="25">
        <f t="shared" si="12"/>
      </c>
      <c r="B278" s="65">
        <f t="shared" si="13"/>
        <v>1</v>
      </c>
      <c r="C278" s="48">
        <f t="shared" si="13"/>
      </c>
      <c r="D278" s="48">
        <f t="shared" si="13"/>
      </c>
      <c r="E278" s="48" t="s">
        <v>12</v>
      </c>
      <c r="F278" s="48">
        <f t="shared" si="14"/>
      </c>
      <c r="G278" s="66">
        <f t="shared" si="14"/>
      </c>
      <c r="H278" s="48" t="s">
        <v>102</v>
      </c>
      <c r="I278" s="48" t="str">
        <f aca="true" t="shared" si="16" ref="I278:I291">IF(B278="","",VLOOKUP(B278,$B$194:$C$195,2))</f>
        <v>男</v>
      </c>
      <c r="J278" s="48"/>
      <c r="K278" s="67">
        <f t="shared" si="15"/>
      </c>
      <c r="L278" s="58">
        <f t="shared" si="15"/>
      </c>
      <c r="M278" s="68">
        <f t="shared" si="15"/>
      </c>
      <c r="N278" s="68">
        <f t="shared" si="15"/>
      </c>
      <c r="O278" s="68">
        <f t="shared" si="15"/>
      </c>
      <c r="P278" s="69">
        <f t="shared" si="15"/>
      </c>
      <c r="Q278" s="70">
        <f t="shared" si="15"/>
      </c>
      <c r="R278" s="25"/>
    </row>
    <row r="279" spans="1:18" ht="14.25">
      <c r="A279" s="25">
        <f t="shared" si="12"/>
      </c>
      <c r="B279" s="65">
        <f t="shared" si="13"/>
        <v>1</v>
      </c>
      <c r="C279" s="48">
        <f t="shared" si="13"/>
      </c>
      <c r="D279" s="48">
        <f t="shared" si="13"/>
      </c>
      <c r="E279" s="48" t="s">
        <v>12</v>
      </c>
      <c r="F279" s="48">
        <f t="shared" si="14"/>
      </c>
      <c r="G279" s="66">
        <f t="shared" si="14"/>
      </c>
      <c r="H279" s="48" t="s">
        <v>102</v>
      </c>
      <c r="I279" s="48" t="str">
        <f t="shared" si="16"/>
        <v>男</v>
      </c>
      <c r="J279" s="48"/>
      <c r="K279" s="67">
        <f t="shared" si="15"/>
      </c>
      <c r="L279" s="58">
        <f t="shared" si="15"/>
      </c>
      <c r="M279" s="68">
        <f t="shared" si="15"/>
      </c>
      <c r="N279" s="68">
        <f t="shared" si="15"/>
      </c>
      <c r="O279" s="68">
        <f t="shared" si="15"/>
      </c>
      <c r="P279" s="69">
        <f t="shared" si="15"/>
      </c>
      <c r="Q279" s="70">
        <f t="shared" si="15"/>
      </c>
      <c r="R279" s="25"/>
    </row>
    <row r="280" spans="1:18" ht="14.25">
      <c r="A280" s="25">
        <f t="shared" si="12"/>
      </c>
      <c r="B280" s="65">
        <f t="shared" si="13"/>
        <v>1</v>
      </c>
      <c r="C280" s="48">
        <f t="shared" si="13"/>
      </c>
      <c r="D280" s="48">
        <f t="shared" si="13"/>
      </c>
      <c r="E280" s="48" t="s">
        <v>12</v>
      </c>
      <c r="F280" s="48">
        <f t="shared" si="14"/>
      </c>
      <c r="G280" s="66">
        <f t="shared" si="14"/>
      </c>
      <c r="H280" s="48" t="s">
        <v>102</v>
      </c>
      <c r="I280" s="48" t="str">
        <f t="shared" si="16"/>
        <v>男</v>
      </c>
      <c r="J280" s="48"/>
      <c r="K280" s="67">
        <f t="shared" si="15"/>
      </c>
      <c r="L280" s="58">
        <f t="shared" si="15"/>
      </c>
      <c r="M280" s="68">
        <f t="shared" si="15"/>
      </c>
      <c r="N280" s="68">
        <f t="shared" si="15"/>
      </c>
      <c r="O280" s="68">
        <f t="shared" si="15"/>
      </c>
      <c r="P280" s="69">
        <f t="shared" si="15"/>
      </c>
      <c r="Q280" s="70">
        <f t="shared" si="15"/>
      </c>
      <c r="R280" s="25"/>
    </row>
    <row r="281" spans="1:18" ht="14.25">
      <c r="A281" s="25">
        <f t="shared" si="12"/>
      </c>
      <c r="B281" s="65">
        <f t="shared" si="13"/>
        <v>1</v>
      </c>
      <c r="C281" s="48">
        <f t="shared" si="13"/>
      </c>
      <c r="D281" s="48">
        <f t="shared" si="13"/>
      </c>
      <c r="E281" s="48" t="s">
        <v>12</v>
      </c>
      <c r="F281" s="48">
        <f t="shared" si="14"/>
      </c>
      <c r="G281" s="66">
        <f t="shared" si="14"/>
      </c>
      <c r="H281" s="48" t="s">
        <v>102</v>
      </c>
      <c r="I281" s="48" t="str">
        <f t="shared" si="16"/>
        <v>男</v>
      </c>
      <c r="J281" s="48"/>
      <c r="K281" s="67">
        <f t="shared" si="15"/>
      </c>
      <c r="L281" s="58">
        <f t="shared" si="15"/>
      </c>
      <c r="M281" s="68">
        <f t="shared" si="15"/>
      </c>
      <c r="N281" s="68">
        <f t="shared" si="15"/>
      </c>
      <c r="O281" s="68">
        <f t="shared" si="15"/>
      </c>
      <c r="P281" s="69">
        <f t="shared" si="15"/>
      </c>
      <c r="Q281" s="70">
        <f t="shared" si="15"/>
      </c>
      <c r="R281" s="25"/>
    </row>
    <row r="282" spans="1:18" ht="14.25">
      <c r="A282" s="25">
        <f t="shared" si="12"/>
      </c>
      <c r="B282" s="65">
        <f t="shared" si="13"/>
        <v>1</v>
      </c>
      <c r="C282" s="48">
        <f t="shared" si="13"/>
      </c>
      <c r="D282" s="48">
        <f t="shared" si="13"/>
      </c>
      <c r="E282" s="48" t="s">
        <v>12</v>
      </c>
      <c r="F282" s="48">
        <f t="shared" si="14"/>
      </c>
      <c r="G282" s="66">
        <f t="shared" si="14"/>
      </c>
      <c r="H282" s="48" t="s">
        <v>102</v>
      </c>
      <c r="I282" s="48" t="str">
        <f t="shared" si="16"/>
        <v>男</v>
      </c>
      <c r="J282" s="48"/>
      <c r="K282" s="67">
        <f t="shared" si="15"/>
      </c>
      <c r="L282" s="58">
        <f t="shared" si="15"/>
      </c>
      <c r="M282" s="68">
        <f t="shared" si="15"/>
      </c>
      <c r="N282" s="68">
        <f t="shared" si="15"/>
      </c>
      <c r="O282" s="68">
        <f t="shared" si="15"/>
      </c>
      <c r="P282" s="69">
        <f t="shared" si="15"/>
      </c>
      <c r="Q282" s="70">
        <f t="shared" si="15"/>
      </c>
      <c r="R282" s="25"/>
    </row>
    <row r="283" spans="1:18" ht="14.25">
      <c r="A283" s="25">
        <f t="shared" si="12"/>
      </c>
      <c r="B283" s="65">
        <f t="shared" si="13"/>
        <v>1</v>
      </c>
      <c r="C283" s="48">
        <f t="shared" si="13"/>
      </c>
      <c r="D283" s="48">
        <f t="shared" si="13"/>
      </c>
      <c r="E283" s="48" t="s">
        <v>12</v>
      </c>
      <c r="F283" s="48">
        <f t="shared" si="14"/>
      </c>
      <c r="G283" s="66">
        <f t="shared" si="14"/>
      </c>
      <c r="H283" s="48" t="s">
        <v>102</v>
      </c>
      <c r="I283" s="48" t="str">
        <f t="shared" si="16"/>
        <v>男</v>
      </c>
      <c r="J283" s="48"/>
      <c r="K283" s="67">
        <f t="shared" si="15"/>
      </c>
      <c r="L283" s="58">
        <f t="shared" si="15"/>
      </c>
      <c r="M283" s="68">
        <f t="shared" si="15"/>
      </c>
      <c r="N283" s="68">
        <f t="shared" si="15"/>
      </c>
      <c r="O283" s="68">
        <f t="shared" si="15"/>
      </c>
      <c r="P283" s="69">
        <f t="shared" si="15"/>
      </c>
      <c r="Q283" s="70">
        <f t="shared" si="15"/>
      </c>
      <c r="R283" s="25"/>
    </row>
    <row r="284" spans="1:18" ht="14.25">
      <c r="A284" s="25">
        <f t="shared" si="12"/>
      </c>
      <c r="B284" s="65">
        <f>IF(B46="","",B46)</f>
        <v>2</v>
      </c>
      <c r="C284" s="48">
        <f>IF(C46="","",C46)</f>
      </c>
      <c r="D284" s="48">
        <f>IF(D46="","",D46)</f>
      </c>
      <c r="E284" s="48" t="s">
        <v>12</v>
      </c>
      <c r="F284" s="48">
        <f aca="true" t="shared" si="17" ref="F284:G293">IF(F46="","",F46)</f>
      </c>
      <c r="G284" s="66">
        <f t="shared" si="17"/>
      </c>
      <c r="H284" s="48" t="s">
        <v>102</v>
      </c>
      <c r="I284" s="48" t="str">
        <f t="shared" si="16"/>
        <v>女</v>
      </c>
      <c r="J284" s="48"/>
      <c r="K284" s="67">
        <f aca="true" t="shared" si="18" ref="K284:Q292">IF(K46="","",K46)</f>
      </c>
      <c r="L284" s="58">
        <f t="shared" si="18"/>
      </c>
      <c r="M284" s="68">
        <f t="shared" si="18"/>
      </c>
      <c r="N284" s="68">
        <f t="shared" si="18"/>
      </c>
      <c r="O284" s="68">
        <f t="shared" si="18"/>
      </c>
      <c r="P284" s="69">
        <f t="shared" si="18"/>
      </c>
      <c r="Q284" s="70">
        <f t="shared" si="18"/>
      </c>
      <c r="R284" s="25"/>
    </row>
    <row r="285" spans="1:18" ht="14.25">
      <c r="A285" s="25">
        <f t="shared" si="12"/>
      </c>
      <c r="B285" s="65">
        <f aca="true" t="shared" si="19" ref="B285:D293">IF(B47="","",B47)</f>
        <v>2</v>
      </c>
      <c r="C285" s="48">
        <f t="shared" si="19"/>
      </c>
      <c r="D285" s="48">
        <f t="shared" si="19"/>
      </c>
      <c r="E285" s="48" t="s">
        <v>12</v>
      </c>
      <c r="F285" s="48">
        <f t="shared" si="17"/>
      </c>
      <c r="G285" s="66">
        <f t="shared" si="17"/>
      </c>
      <c r="H285" s="48" t="s">
        <v>102</v>
      </c>
      <c r="I285" s="48" t="str">
        <f t="shared" si="16"/>
        <v>女</v>
      </c>
      <c r="J285" s="48"/>
      <c r="K285" s="67">
        <f t="shared" si="18"/>
      </c>
      <c r="L285" s="58">
        <f t="shared" si="18"/>
      </c>
      <c r="M285" s="68">
        <f t="shared" si="18"/>
      </c>
      <c r="N285" s="68">
        <f t="shared" si="18"/>
      </c>
      <c r="O285" s="68">
        <f t="shared" si="18"/>
      </c>
      <c r="P285" s="69">
        <f t="shared" si="18"/>
      </c>
      <c r="Q285" s="70">
        <f t="shared" si="18"/>
      </c>
      <c r="R285" s="25"/>
    </row>
    <row r="286" spans="1:18" ht="14.25">
      <c r="A286" s="25">
        <f t="shared" si="12"/>
      </c>
      <c r="B286" s="65">
        <f t="shared" si="19"/>
        <v>2</v>
      </c>
      <c r="C286" s="48">
        <f t="shared" si="19"/>
      </c>
      <c r="D286" s="48">
        <f t="shared" si="19"/>
      </c>
      <c r="E286" s="48" t="s">
        <v>12</v>
      </c>
      <c r="F286" s="48">
        <f t="shared" si="17"/>
      </c>
      <c r="G286" s="66">
        <f t="shared" si="17"/>
      </c>
      <c r="H286" s="48" t="s">
        <v>102</v>
      </c>
      <c r="I286" s="48" t="str">
        <f t="shared" si="16"/>
        <v>女</v>
      </c>
      <c r="J286" s="48"/>
      <c r="K286" s="67">
        <f t="shared" si="18"/>
      </c>
      <c r="L286" s="58">
        <f t="shared" si="18"/>
      </c>
      <c r="M286" s="68">
        <f t="shared" si="18"/>
      </c>
      <c r="N286" s="68">
        <f t="shared" si="18"/>
      </c>
      <c r="O286" s="68">
        <f t="shared" si="18"/>
      </c>
      <c r="P286" s="69">
        <f t="shared" si="18"/>
      </c>
      <c r="Q286" s="70">
        <f t="shared" si="18"/>
      </c>
      <c r="R286" s="25"/>
    </row>
    <row r="287" spans="1:18" ht="14.25">
      <c r="A287" s="25">
        <f t="shared" si="12"/>
      </c>
      <c r="B287" s="65">
        <f t="shared" si="19"/>
        <v>2</v>
      </c>
      <c r="C287" s="48">
        <f t="shared" si="19"/>
      </c>
      <c r="D287" s="48">
        <f t="shared" si="19"/>
      </c>
      <c r="E287" s="48" t="s">
        <v>12</v>
      </c>
      <c r="F287" s="48">
        <f t="shared" si="17"/>
      </c>
      <c r="G287" s="66">
        <f t="shared" si="17"/>
      </c>
      <c r="H287" s="48" t="s">
        <v>102</v>
      </c>
      <c r="I287" s="48" t="str">
        <f t="shared" si="16"/>
        <v>女</v>
      </c>
      <c r="J287" s="48"/>
      <c r="K287" s="67">
        <f t="shared" si="18"/>
      </c>
      <c r="L287" s="58">
        <f t="shared" si="18"/>
      </c>
      <c r="M287" s="68">
        <f t="shared" si="18"/>
      </c>
      <c r="N287" s="68">
        <f t="shared" si="18"/>
      </c>
      <c r="O287" s="68">
        <f t="shared" si="18"/>
      </c>
      <c r="P287" s="69">
        <f t="shared" si="18"/>
      </c>
      <c r="Q287" s="70">
        <f t="shared" si="18"/>
      </c>
      <c r="R287" s="25"/>
    </row>
    <row r="288" spans="1:18" ht="14.25">
      <c r="A288" s="25">
        <f t="shared" si="12"/>
      </c>
      <c r="B288" s="65">
        <f t="shared" si="19"/>
        <v>2</v>
      </c>
      <c r="C288" s="48">
        <f t="shared" si="19"/>
      </c>
      <c r="D288" s="48">
        <f t="shared" si="19"/>
      </c>
      <c r="E288" s="48" t="s">
        <v>12</v>
      </c>
      <c r="F288" s="48">
        <f t="shared" si="17"/>
      </c>
      <c r="G288" s="66">
        <f t="shared" si="17"/>
      </c>
      <c r="H288" s="48" t="s">
        <v>102</v>
      </c>
      <c r="I288" s="48" t="str">
        <f t="shared" si="16"/>
        <v>女</v>
      </c>
      <c r="J288" s="48"/>
      <c r="K288" s="67">
        <f t="shared" si="18"/>
      </c>
      <c r="L288" s="58">
        <f t="shared" si="18"/>
      </c>
      <c r="M288" s="68">
        <f t="shared" si="18"/>
      </c>
      <c r="N288" s="68">
        <f t="shared" si="18"/>
      </c>
      <c r="O288" s="68">
        <f t="shared" si="18"/>
      </c>
      <c r="P288" s="69">
        <f t="shared" si="18"/>
      </c>
      <c r="Q288" s="70">
        <f t="shared" si="18"/>
      </c>
      <c r="R288" s="25"/>
    </row>
    <row r="289" spans="1:18" ht="14.25">
      <c r="A289" s="25">
        <f t="shared" si="12"/>
      </c>
      <c r="B289" s="65">
        <f t="shared" si="19"/>
        <v>2</v>
      </c>
      <c r="C289" s="48">
        <f t="shared" si="19"/>
      </c>
      <c r="D289" s="48">
        <f t="shared" si="19"/>
      </c>
      <c r="E289" s="48" t="s">
        <v>12</v>
      </c>
      <c r="F289" s="48">
        <f t="shared" si="17"/>
      </c>
      <c r="G289" s="66">
        <f t="shared" si="17"/>
      </c>
      <c r="H289" s="48" t="s">
        <v>102</v>
      </c>
      <c r="I289" s="48" t="str">
        <f t="shared" si="16"/>
        <v>女</v>
      </c>
      <c r="J289" s="48"/>
      <c r="K289" s="67">
        <f t="shared" si="18"/>
      </c>
      <c r="L289" s="58">
        <f t="shared" si="18"/>
      </c>
      <c r="M289" s="68">
        <f t="shared" si="18"/>
      </c>
      <c r="N289" s="68">
        <f t="shared" si="18"/>
      </c>
      <c r="O289" s="68">
        <f t="shared" si="18"/>
      </c>
      <c r="P289" s="69">
        <f t="shared" si="18"/>
      </c>
      <c r="Q289" s="70">
        <f t="shared" si="18"/>
      </c>
      <c r="R289" s="25"/>
    </row>
    <row r="290" spans="1:18" ht="14.25">
      <c r="A290" s="25">
        <f t="shared" si="12"/>
      </c>
      <c r="B290" s="65">
        <f t="shared" si="19"/>
        <v>2</v>
      </c>
      <c r="C290" s="48">
        <f t="shared" si="19"/>
      </c>
      <c r="D290" s="48">
        <f t="shared" si="19"/>
      </c>
      <c r="E290" s="48" t="s">
        <v>12</v>
      </c>
      <c r="F290" s="48">
        <f t="shared" si="17"/>
      </c>
      <c r="G290" s="66">
        <f t="shared" si="17"/>
      </c>
      <c r="H290" s="48" t="s">
        <v>102</v>
      </c>
      <c r="I290" s="48" t="str">
        <f t="shared" si="16"/>
        <v>女</v>
      </c>
      <c r="J290" s="48"/>
      <c r="K290" s="67">
        <f t="shared" si="18"/>
      </c>
      <c r="L290" s="58">
        <f t="shared" si="18"/>
      </c>
      <c r="M290" s="68">
        <f t="shared" si="18"/>
      </c>
      <c r="N290" s="68">
        <f t="shared" si="18"/>
      </c>
      <c r="O290" s="68">
        <f t="shared" si="18"/>
      </c>
      <c r="P290" s="69">
        <f t="shared" si="18"/>
      </c>
      <c r="Q290" s="70">
        <f t="shared" si="18"/>
      </c>
      <c r="R290" s="25"/>
    </row>
    <row r="291" spans="1:18" ht="14.25">
      <c r="A291" s="25">
        <f t="shared" si="12"/>
      </c>
      <c r="B291" s="65">
        <f t="shared" si="19"/>
        <v>2</v>
      </c>
      <c r="C291" s="48">
        <f t="shared" si="19"/>
      </c>
      <c r="D291" s="48">
        <f t="shared" si="19"/>
      </c>
      <c r="E291" s="48" t="s">
        <v>12</v>
      </c>
      <c r="F291" s="48">
        <f t="shared" si="17"/>
      </c>
      <c r="G291" s="66">
        <f t="shared" si="17"/>
      </c>
      <c r="H291" s="48" t="s">
        <v>102</v>
      </c>
      <c r="I291" s="48" t="str">
        <f t="shared" si="16"/>
        <v>女</v>
      </c>
      <c r="J291" s="48"/>
      <c r="K291" s="67">
        <f t="shared" si="18"/>
      </c>
      <c r="L291" s="58">
        <f t="shared" si="18"/>
      </c>
      <c r="M291" s="68">
        <f t="shared" si="18"/>
      </c>
      <c r="N291" s="68">
        <f t="shared" si="18"/>
      </c>
      <c r="O291" s="68">
        <f t="shared" si="18"/>
      </c>
      <c r="P291" s="69">
        <f t="shared" si="18"/>
      </c>
      <c r="Q291" s="70">
        <f t="shared" si="18"/>
      </c>
      <c r="R291" s="25"/>
    </row>
    <row r="292" spans="1:18" ht="14.25">
      <c r="A292" s="25">
        <f t="shared" si="12"/>
      </c>
      <c r="B292" s="65">
        <f t="shared" si="19"/>
        <v>2</v>
      </c>
      <c r="C292" s="48">
        <f t="shared" si="19"/>
      </c>
      <c r="D292" s="48">
        <f t="shared" si="19"/>
      </c>
      <c r="E292" s="48" t="s">
        <v>12</v>
      </c>
      <c r="F292" s="48">
        <f t="shared" si="17"/>
      </c>
      <c r="G292" s="66">
        <f t="shared" si="17"/>
      </c>
      <c r="H292" s="48" t="s">
        <v>102</v>
      </c>
      <c r="I292" s="48" t="str">
        <f aca="true" t="shared" si="20" ref="I292:I298">IF(B292="","",VLOOKUP(B292,$B$194:$C$195,2))</f>
        <v>女</v>
      </c>
      <c r="J292" s="48"/>
      <c r="K292" s="67">
        <f t="shared" si="18"/>
      </c>
      <c r="L292" s="58">
        <f t="shared" si="18"/>
      </c>
      <c r="M292" s="68">
        <f t="shared" si="18"/>
      </c>
      <c r="N292" s="68">
        <f t="shared" si="18"/>
      </c>
      <c r="O292" s="68">
        <f t="shared" si="18"/>
      </c>
      <c r="P292" s="69">
        <f t="shared" si="18"/>
      </c>
      <c r="Q292" s="70">
        <f t="shared" si="18"/>
      </c>
      <c r="R292" s="25"/>
    </row>
    <row r="293" spans="1:18" ht="14.25">
      <c r="A293" s="25">
        <f t="shared" si="12"/>
      </c>
      <c r="B293" s="65">
        <f t="shared" si="19"/>
        <v>2</v>
      </c>
      <c r="C293" s="48">
        <f t="shared" si="19"/>
      </c>
      <c r="D293" s="48">
        <f t="shared" si="19"/>
      </c>
      <c r="E293" s="48" t="s">
        <v>12</v>
      </c>
      <c r="F293" s="48">
        <f t="shared" si="17"/>
      </c>
      <c r="G293" s="66">
        <f t="shared" si="17"/>
      </c>
      <c r="H293" s="48" t="s">
        <v>14</v>
      </c>
      <c r="I293" s="48" t="str">
        <f t="shared" si="20"/>
        <v>女</v>
      </c>
      <c r="J293" s="48"/>
      <c r="K293" s="67">
        <f aca="true" t="shared" si="21" ref="K293:Q293">IF(K55="","",K55)</f>
      </c>
      <c r="L293" s="58">
        <f t="shared" si="21"/>
      </c>
      <c r="M293" s="68">
        <f t="shared" si="21"/>
      </c>
      <c r="N293" s="68">
        <f t="shared" si="21"/>
      </c>
      <c r="O293" s="68">
        <f t="shared" si="21"/>
      </c>
      <c r="P293" s="69">
        <f t="shared" si="21"/>
      </c>
      <c r="Q293" s="70">
        <f t="shared" si="21"/>
      </c>
      <c r="R293" s="25"/>
    </row>
    <row r="294" spans="1:18" ht="14.25">
      <c r="A294" s="25">
        <f t="shared" si="12"/>
      </c>
      <c r="B294" s="65">
        <f>IF(B74="","",B74)</f>
      </c>
      <c r="C294" s="48">
        <f>IF(C74="","",C74)</f>
      </c>
      <c r="D294" s="48">
        <f>IF(D74="","",D74)</f>
      </c>
      <c r="E294" s="48" t="s">
        <v>12</v>
      </c>
      <c r="F294" s="48">
        <f aca="true" t="shared" si="22" ref="F294:G296">IF(F74="","",F74)</f>
      </c>
      <c r="G294" s="66">
        <f t="shared" si="22"/>
      </c>
      <c r="H294" s="48" t="s">
        <v>14</v>
      </c>
      <c r="I294" s="48">
        <f t="shared" si="20"/>
      </c>
      <c r="J294" s="48"/>
      <c r="K294" s="67">
        <f aca="true" t="shared" si="23" ref="K294:Q294">IF(K74="","",K74)</f>
      </c>
      <c r="L294" s="58">
        <f t="shared" si="23"/>
      </c>
      <c r="M294" s="68">
        <f t="shared" si="23"/>
      </c>
      <c r="N294" s="68">
        <f t="shared" si="23"/>
      </c>
      <c r="O294" s="68">
        <f t="shared" si="23"/>
      </c>
      <c r="P294" s="69">
        <f t="shared" si="23"/>
      </c>
      <c r="Q294" s="70">
        <f t="shared" si="23"/>
      </c>
      <c r="R294" s="25"/>
    </row>
    <row r="295" spans="1:18" ht="14.25">
      <c r="A295" s="25">
        <f t="shared" si="12"/>
      </c>
      <c r="B295" s="65">
        <f aca="true" t="shared" si="24" ref="B295:D296">IF(B75="","",B75)</f>
      </c>
      <c r="C295" s="48">
        <f t="shared" si="24"/>
      </c>
      <c r="D295" s="48">
        <f t="shared" si="24"/>
      </c>
      <c r="E295" s="48" t="s">
        <v>12</v>
      </c>
      <c r="F295" s="48">
        <f t="shared" si="22"/>
      </c>
      <c r="G295" s="66">
        <f t="shared" si="22"/>
      </c>
      <c r="H295" s="48" t="s">
        <v>14</v>
      </c>
      <c r="I295" s="48">
        <f t="shared" si="20"/>
      </c>
      <c r="J295" s="48"/>
      <c r="K295" s="67">
        <f aca="true" t="shared" si="25" ref="K295:Q296">IF(K75="","",K75)</f>
      </c>
      <c r="L295" s="58">
        <f t="shared" si="25"/>
      </c>
      <c r="M295" s="68">
        <f t="shared" si="25"/>
      </c>
      <c r="N295" s="68">
        <f t="shared" si="25"/>
      </c>
      <c r="O295" s="68">
        <f t="shared" si="25"/>
      </c>
      <c r="P295" s="69">
        <f t="shared" si="25"/>
      </c>
      <c r="Q295" s="70">
        <f t="shared" si="25"/>
      </c>
      <c r="R295" s="25"/>
    </row>
    <row r="296" spans="1:18" ht="14.25">
      <c r="A296" s="25">
        <f t="shared" si="12"/>
      </c>
      <c r="B296" s="65">
        <f t="shared" si="24"/>
      </c>
      <c r="C296" s="48">
        <f t="shared" si="24"/>
      </c>
      <c r="D296" s="48">
        <f t="shared" si="24"/>
      </c>
      <c r="E296" s="48" t="s">
        <v>12</v>
      </c>
      <c r="F296" s="48">
        <f t="shared" si="22"/>
      </c>
      <c r="G296" s="66">
        <f t="shared" si="22"/>
      </c>
      <c r="H296" s="48" t="s">
        <v>14</v>
      </c>
      <c r="I296" s="48">
        <f t="shared" si="20"/>
      </c>
      <c r="J296" s="48"/>
      <c r="K296" s="67">
        <f t="shared" si="25"/>
      </c>
      <c r="L296" s="58">
        <f t="shared" si="25"/>
      </c>
      <c r="M296" s="68">
        <f t="shared" si="25"/>
      </c>
      <c r="N296" s="68">
        <f t="shared" si="25"/>
      </c>
      <c r="O296" s="68">
        <f t="shared" si="25"/>
      </c>
      <c r="P296" s="69">
        <f t="shared" si="25"/>
      </c>
      <c r="Q296" s="70">
        <f t="shared" si="25"/>
      </c>
      <c r="R296" s="25"/>
    </row>
    <row r="297" spans="1:18" ht="14.25">
      <c r="A297" s="25">
        <f t="shared" si="12"/>
      </c>
      <c r="B297" s="65"/>
      <c r="C297" s="48"/>
      <c r="D297" s="48"/>
      <c r="E297" s="48"/>
      <c r="F297" s="48"/>
      <c r="G297" s="48"/>
      <c r="H297" s="48"/>
      <c r="I297" s="48">
        <f t="shared" si="20"/>
      </c>
      <c r="J297" s="48"/>
      <c r="K297" s="67"/>
      <c r="L297" s="58"/>
      <c r="M297" s="68"/>
      <c r="N297" s="68"/>
      <c r="O297" s="68"/>
      <c r="P297" s="69"/>
      <c r="Q297" s="70"/>
      <c r="R297" s="25"/>
    </row>
    <row r="298" spans="1:18" ht="15" thickBot="1">
      <c r="A298" s="25">
        <f t="shared" si="12"/>
      </c>
      <c r="B298" s="71"/>
      <c r="C298" s="51"/>
      <c r="D298" s="51"/>
      <c r="E298" s="51"/>
      <c r="F298" s="51"/>
      <c r="G298" s="51"/>
      <c r="H298" s="51"/>
      <c r="I298" s="48">
        <f t="shared" si="20"/>
      </c>
      <c r="J298" s="51"/>
      <c r="K298" s="72"/>
      <c r="L298" s="59"/>
      <c r="M298" s="73"/>
      <c r="N298" s="73"/>
      <c r="O298" s="73"/>
      <c r="P298" s="74"/>
      <c r="Q298" s="75"/>
      <c r="R298" s="25"/>
    </row>
    <row r="299" spans="1:18" ht="14.25">
      <c r="A299" s="25"/>
      <c r="B299" s="52"/>
      <c r="C299" s="52"/>
      <c r="D299" s="52"/>
      <c r="E299" s="52"/>
      <c r="F299" s="52"/>
      <c r="G299" s="52"/>
      <c r="H299" s="53"/>
      <c r="I299" s="52"/>
      <c r="J299" s="52"/>
      <c r="K299" s="54"/>
      <c r="L299" s="54"/>
      <c r="M299" s="52"/>
      <c r="N299" s="52"/>
      <c r="O299" s="52"/>
      <c r="P299" s="52"/>
      <c r="Q299" s="52"/>
      <c r="R299" s="25"/>
    </row>
  </sheetData>
  <sheetProtection/>
  <dataValidations count="3">
    <dataValidation type="list" allowBlank="1" showInputMessage="1" showErrorMessage="1" sqref="B18:B27 B46:B55 B74:B76">
      <formula1>"1,2"</formula1>
    </dataValidation>
    <dataValidation type="list" allowBlank="1" showInputMessage="1" showErrorMessage="1" sqref="L18:L27 N18:N27 P18:P27 L46:L55 N46:N55 P46:P55 P74:P76 N74:N76 L74 L76">
      <formula1>$L$194:$L$198</formula1>
    </dataValidation>
    <dataValidation type="list" allowBlank="1" showInputMessage="1" showErrorMessage="1" sqref="L75 L194:L198">
      <formula1>$L$194:$L$198</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2:U109"/>
  <sheetViews>
    <sheetView showOutlineSymbols="0" zoomScale="87" zoomScaleNormal="87" zoomScalePageLayoutView="0" workbookViewId="0" topLeftCell="A1">
      <selection activeCell="U45" sqref="U45"/>
    </sheetView>
  </sheetViews>
  <sheetFormatPr defaultColWidth="10.77734375" defaultRowHeight="15"/>
  <cols>
    <col min="1" max="1" width="4.77734375" style="25" customWidth="1"/>
    <col min="2" max="2" width="6.77734375" style="25" customWidth="1"/>
    <col min="3" max="3" width="16.77734375" style="25" customWidth="1"/>
    <col min="4" max="4" width="2.77734375" style="25" customWidth="1"/>
    <col min="5" max="5" width="2.99609375" style="25" customWidth="1"/>
    <col min="6" max="6" width="8.21484375" style="47" customWidth="1"/>
    <col min="7" max="7" width="2.77734375" style="25" customWidth="1"/>
    <col min="8" max="8" width="6.77734375" style="25" customWidth="1"/>
    <col min="9" max="9" width="2.77734375" style="25" customWidth="1"/>
    <col min="10" max="10" width="9.10546875" style="76" hidden="1" customWidth="1"/>
    <col min="11" max="11" width="7.77734375" style="25" customWidth="1"/>
    <col min="12" max="12" width="16.6640625" style="25" customWidth="1"/>
    <col min="13" max="13" width="2.88671875" style="25" customWidth="1"/>
    <col min="14" max="14" width="6.77734375" style="25" customWidth="1"/>
    <col min="15" max="15" width="3.88671875" style="25" customWidth="1"/>
    <col min="16" max="16" width="2.77734375" style="25" customWidth="1"/>
    <col min="17" max="17" width="5.88671875" style="221" customWidth="1"/>
    <col min="18" max="18" width="6.77734375" style="222" customWidth="1"/>
    <col min="19" max="19" width="10.77734375" style="25" customWidth="1"/>
    <col min="20" max="20" width="7.88671875" style="25" customWidth="1"/>
    <col min="21" max="16384" width="10.77734375" style="25" customWidth="1"/>
  </cols>
  <sheetData>
    <row r="2" spans="3:12" ht="14.25">
      <c r="C2" s="26" t="s">
        <v>28</v>
      </c>
      <c r="D2" s="27"/>
      <c r="F2" s="86"/>
      <c r="G2" s="24" t="s">
        <v>83</v>
      </c>
      <c r="K2" s="77" t="s">
        <v>82</v>
      </c>
      <c r="L2" s="24" t="s">
        <v>200</v>
      </c>
    </row>
    <row r="3" spans="3:12" ht="14.25">
      <c r="C3" s="78"/>
      <c r="D3" s="76"/>
      <c r="G3" s="235" t="s">
        <v>212</v>
      </c>
      <c r="H3" s="236"/>
      <c r="I3" s="236"/>
      <c r="J3" s="236"/>
      <c r="K3" s="236"/>
      <c r="L3" s="236"/>
    </row>
    <row r="4" spans="1:21" ht="14.25">
      <c r="A4" s="79" t="s">
        <v>0</v>
      </c>
      <c r="B4" s="79" t="s">
        <v>3</v>
      </c>
      <c r="C4" s="79" t="s">
        <v>5</v>
      </c>
      <c r="D4" s="80" t="s">
        <v>8</v>
      </c>
      <c r="E4" s="81"/>
      <c r="F4" s="187"/>
      <c r="G4" s="81"/>
      <c r="H4" s="82" t="s">
        <v>13</v>
      </c>
      <c r="I4" s="83"/>
      <c r="J4" s="84"/>
      <c r="K4" s="84" t="s">
        <v>15</v>
      </c>
      <c r="L4" s="84" t="s">
        <v>17</v>
      </c>
      <c r="M4" s="81"/>
      <c r="N4" s="85" t="s">
        <v>18</v>
      </c>
      <c r="O4" s="85" t="s">
        <v>11</v>
      </c>
      <c r="P4" s="83"/>
      <c r="Q4" s="84" t="s">
        <v>234</v>
      </c>
      <c r="R4" s="223"/>
      <c r="S4" s="79" t="s">
        <v>19</v>
      </c>
      <c r="T4" s="84" t="s">
        <v>20</v>
      </c>
      <c r="U4" s="250"/>
    </row>
    <row r="5" spans="1:21" ht="14.25">
      <c r="A5" s="79" t="s">
        <v>1</v>
      </c>
      <c r="B5" s="79">
        <v>1</v>
      </c>
      <c r="C5" s="79" t="s">
        <v>37</v>
      </c>
      <c r="D5" s="81"/>
      <c r="E5" s="85" t="s">
        <v>9</v>
      </c>
      <c r="F5" s="83">
        <v>11.24</v>
      </c>
      <c r="G5" s="81" t="s">
        <v>12</v>
      </c>
      <c r="H5" s="85"/>
      <c r="I5" s="83" t="s">
        <v>14</v>
      </c>
      <c r="J5" s="79">
        <v>1432</v>
      </c>
      <c r="K5" s="79">
        <v>432</v>
      </c>
      <c r="L5" s="79" t="s">
        <v>34</v>
      </c>
      <c r="M5" s="81" t="s">
        <v>12</v>
      </c>
      <c r="N5" s="85" t="s">
        <v>33</v>
      </c>
      <c r="O5" s="85">
        <v>3</v>
      </c>
      <c r="P5" s="83" t="s">
        <v>14</v>
      </c>
      <c r="Q5" s="302" t="s">
        <v>349</v>
      </c>
      <c r="R5" s="223">
        <v>7.21</v>
      </c>
      <c r="S5" s="79" t="s">
        <v>62</v>
      </c>
      <c r="T5" s="79" t="s">
        <v>63</v>
      </c>
      <c r="U5" s="250"/>
    </row>
    <row r="6" spans="1:21" ht="14.25">
      <c r="A6" s="79" t="s">
        <v>1</v>
      </c>
      <c r="B6" s="79">
        <v>40</v>
      </c>
      <c r="C6" s="79" t="s">
        <v>6</v>
      </c>
      <c r="D6" s="81"/>
      <c r="E6" s="85" t="s">
        <v>9</v>
      </c>
      <c r="F6" s="83">
        <v>1.97</v>
      </c>
      <c r="G6" s="81" t="s">
        <v>12</v>
      </c>
      <c r="H6" s="85"/>
      <c r="I6" s="83" t="s">
        <v>14</v>
      </c>
      <c r="J6" s="79">
        <v>1433</v>
      </c>
      <c r="K6" s="79">
        <v>433</v>
      </c>
      <c r="L6" s="79" t="s">
        <v>35</v>
      </c>
      <c r="M6" s="81" t="s">
        <v>12</v>
      </c>
      <c r="N6" s="85" t="s">
        <v>33</v>
      </c>
      <c r="O6" s="85">
        <v>3</v>
      </c>
      <c r="P6" s="83" t="s">
        <v>14</v>
      </c>
      <c r="Q6" s="302" t="s">
        <v>349</v>
      </c>
      <c r="R6" s="223">
        <v>7.21</v>
      </c>
      <c r="S6" s="79" t="s">
        <v>62</v>
      </c>
      <c r="T6" s="79" t="s">
        <v>63</v>
      </c>
      <c r="U6" s="250"/>
    </row>
    <row r="7" spans="4:21" ht="14.25">
      <c r="D7" s="47"/>
      <c r="E7" s="47"/>
      <c r="H7" s="47"/>
      <c r="N7" s="47"/>
      <c r="O7" s="47"/>
      <c r="U7" s="47"/>
    </row>
    <row r="8" ht="14.25">
      <c r="U8" s="47"/>
    </row>
    <row r="9" spans="1:21" ht="14.25">
      <c r="A9" s="87" t="s">
        <v>0</v>
      </c>
      <c r="B9" s="87" t="s">
        <v>3</v>
      </c>
      <c r="C9" s="87" t="s">
        <v>5</v>
      </c>
      <c r="D9" s="88" t="s">
        <v>8</v>
      </c>
      <c r="E9" s="89"/>
      <c r="F9" s="188"/>
      <c r="G9" s="87"/>
      <c r="H9" s="90" t="s">
        <v>13</v>
      </c>
      <c r="I9" s="89"/>
      <c r="J9" s="91"/>
      <c r="K9" s="92" t="s">
        <v>15</v>
      </c>
      <c r="L9" s="93" t="s">
        <v>17</v>
      </c>
      <c r="M9" s="87"/>
      <c r="N9" s="89" t="s">
        <v>18</v>
      </c>
      <c r="O9" s="89" t="s">
        <v>11</v>
      </c>
      <c r="P9" s="89"/>
      <c r="Q9" s="261" t="s">
        <v>235</v>
      </c>
      <c r="R9" s="224"/>
      <c r="S9" s="87" t="s">
        <v>19</v>
      </c>
      <c r="T9" s="93" t="s">
        <v>20</v>
      </c>
      <c r="U9" s="97"/>
    </row>
    <row r="10" spans="1:21" ht="14.25">
      <c r="A10" s="87" t="s">
        <v>1</v>
      </c>
      <c r="B10" s="87">
        <v>10</v>
      </c>
      <c r="C10" s="87" t="s">
        <v>218</v>
      </c>
      <c r="D10" s="258"/>
      <c r="E10" s="89" t="s">
        <v>9</v>
      </c>
      <c r="F10" s="237"/>
      <c r="G10" s="87" t="s">
        <v>12</v>
      </c>
      <c r="H10" s="90"/>
      <c r="I10" s="89" t="s">
        <v>14</v>
      </c>
      <c r="J10" s="94">
        <f>IF(K10="","",K10+10000)</f>
      </c>
      <c r="K10" s="95"/>
      <c r="L10" s="89">
        <f>IF(J10="","",VLOOKUP(J10,'選手入力原票'!$A$274:$Q$298,4,FALSE))</f>
      </c>
      <c r="M10" s="87" t="s">
        <v>12</v>
      </c>
      <c r="N10" s="265">
        <f>IF(J10="","",VLOOKUP(J10,'選手入力原票'!$A$274:$Q$298,6,FALSE))</f>
      </c>
      <c r="O10" s="89">
        <f>IF(J10="","",VLOOKUP(J10,'選手入力原票'!$A$274:$Q$298,7,FALSE))</f>
      </c>
      <c r="P10" s="89" t="s">
        <v>14</v>
      </c>
      <c r="Q10" s="337" t="s">
        <v>489</v>
      </c>
      <c r="R10" s="225"/>
      <c r="S10" s="336" t="s">
        <v>220</v>
      </c>
      <c r="T10" s="93" t="s">
        <v>490</v>
      </c>
      <c r="U10" s="97"/>
    </row>
    <row r="11" spans="1:21" ht="14.25">
      <c r="A11" s="87" t="s">
        <v>1</v>
      </c>
      <c r="B11" s="87">
        <v>10</v>
      </c>
      <c r="C11" s="96" t="s">
        <v>218</v>
      </c>
      <c r="D11" s="259"/>
      <c r="E11" s="89" t="s">
        <v>9</v>
      </c>
      <c r="F11" s="237"/>
      <c r="G11" s="87" t="s">
        <v>12</v>
      </c>
      <c r="H11" s="90"/>
      <c r="I11" s="89" t="s">
        <v>14</v>
      </c>
      <c r="J11" s="94">
        <f aca="true" t="shared" si="0" ref="J11:J43">IF(K11="","",K11+10000)</f>
      </c>
      <c r="K11" s="95"/>
      <c r="L11" s="89">
        <f>IF(J11="","",VLOOKUP(J11,'選手入力原票'!$A$274:$Q$298,4,FALSE))</f>
      </c>
      <c r="M11" s="87" t="s">
        <v>12</v>
      </c>
      <c r="N11" s="265">
        <f>IF(J11="","",VLOOKUP(J11,'選手入力原票'!$A$274:$Q$298,6,FALSE))</f>
      </c>
      <c r="O11" s="89">
        <f>IF(J11="","",VLOOKUP(J11,'選手入力原票'!$A$274:$Q$298,7,FALSE))</f>
      </c>
      <c r="P11" s="89" t="s">
        <v>14</v>
      </c>
      <c r="Q11" s="337" t="s">
        <v>488</v>
      </c>
      <c r="R11" s="226"/>
      <c r="S11" s="336" t="s">
        <v>220</v>
      </c>
      <c r="T11" s="93" t="s">
        <v>490</v>
      </c>
      <c r="U11" s="97"/>
    </row>
    <row r="12" spans="1:21" ht="14.25">
      <c r="A12" s="87" t="s">
        <v>1</v>
      </c>
      <c r="B12" s="96">
        <v>10</v>
      </c>
      <c r="C12" s="94" t="s">
        <v>218</v>
      </c>
      <c r="D12" s="259"/>
      <c r="E12" s="89" t="s">
        <v>9</v>
      </c>
      <c r="F12" s="237"/>
      <c r="G12" s="87" t="s">
        <v>12</v>
      </c>
      <c r="H12" s="90"/>
      <c r="I12" s="89" t="s">
        <v>14</v>
      </c>
      <c r="J12" s="94">
        <f t="shared" si="0"/>
      </c>
      <c r="K12" s="95"/>
      <c r="L12" s="89">
        <f>IF(J12="","",VLOOKUP(J12,'選手入力原票'!$A$274:$Q$298,4,FALSE))</f>
      </c>
      <c r="M12" s="87" t="s">
        <v>12</v>
      </c>
      <c r="N12" s="265">
        <f>IF(J12="","",VLOOKUP(J12,'選手入力原票'!$A$274:$Q$298,6,FALSE))</f>
      </c>
      <c r="O12" s="89">
        <f>IF(J12="","",VLOOKUP(J12,'選手入力原票'!$A$274:$Q$298,7,FALSE))</f>
      </c>
      <c r="P12" s="89" t="s">
        <v>14</v>
      </c>
      <c r="Q12" s="337" t="s">
        <v>488</v>
      </c>
      <c r="R12" s="226"/>
      <c r="S12" s="336" t="s">
        <v>220</v>
      </c>
      <c r="T12" s="93" t="s">
        <v>490</v>
      </c>
      <c r="U12" s="249"/>
    </row>
    <row r="13" spans="1:21" ht="14.25">
      <c r="A13" s="87" t="s">
        <v>1</v>
      </c>
      <c r="B13" s="94">
        <v>10</v>
      </c>
      <c r="C13" s="94" t="s">
        <v>218</v>
      </c>
      <c r="D13" s="259"/>
      <c r="E13" s="89" t="s">
        <v>9</v>
      </c>
      <c r="F13" s="237"/>
      <c r="G13" s="87" t="s">
        <v>12</v>
      </c>
      <c r="H13" s="90"/>
      <c r="I13" s="89" t="s">
        <v>14</v>
      </c>
      <c r="J13" s="94">
        <f t="shared" si="0"/>
      </c>
      <c r="K13" s="95"/>
      <c r="L13" s="89">
        <f>IF(J13="","",VLOOKUP(J13,'選手入力原票'!$A$274:$Q$298,4,FALSE))</f>
      </c>
      <c r="M13" s="87" t="s">
        <v>12</v>
      </c>
      <c r="N13" s="265">
        <f>IF(J13="","",VLOOKUP(J13,'選手入力原票'!$A$274:$Q$298,6,FALSE))</f>
      </c>
      <c r="O13" s="89">
        <f>IF(J13="","",VLOOKUP(J13,'選手入力原票'!$A$274:$Q$298,7,FALSE))</f>
      </c>
      <c r="P13" s="89" t="s">
        <v>14</v>
      </c>
      <c r="Q13" s="337" t="s">
        <v>488</v>
      </c>
      <c r="R13" s="226"/>
      <c r="S13" s="336" t="s">
        <v>220</v>
      </c>
      <c r="T13" s="93" t="s">
        <v>490</v>
      </c>
      <c r="U13" s="250"/>
    </row>
    <row r="14" spans="1:21" ht="14.25">
      <c r="A14" s="87" t="s">
        <v>1</v>
      </c>
      <c r="B14" s="94">
        <v>10</v>
      </c>
      <c r="C14" s="94" t="s">
        <v>218</v>
      </c>
      <c r="D14" s="259"/>
      <c r="E14" s="89" t="s">
        <v>9</v>
      </c>
      <c r="F14" s="237"/>
      <c r="G14" s="87" t="s">
        <v>12</v>
      </c>
      <c r="H14" s="90"/>
      <c r="I14" s="89" t="s">
        <v>14</v>
      </c>
      <c r="J14" s="94">
        <f t="shared" si="0"/>
      </c>
      <c r="K14" s="95"/>
      <c r="L14" s="89">
        <f>IF(J14="","",VLOOKUP(J14,'選手入力原票'!$A$274:$Q$298,4,FALSE))</f>
      </c>
      <c r="M14" s="87" t="s">
        <v>12</v>
      </c>
      <c r="N14" s="265">
        <f>IF(J14="","",VLOOKUP(J14,'選手入力原票'!$A$274:$Q$298,6,FALSE))</f>
      </c>
      <c r="O14" s="89">
        <f>IF(J14="","",VLOOKUP(J14,'選手入力原票'!$A$274:$Q$298,7,FALSE))</f>
      </c>
      <c r="P14" s="89" t="s">
        <v>14</v>
      </c>
      <c r="Q14" s="337" t="s">
        <v>488</v>
      </c>
      <c r="R14" s="226"/>
      <c r="S14" s="336" t="s">
        <v>220</v>
      </c>
      <c r="T14" s="93" t="s">
        <v>490</v>
      </c>
      <c r="U14" s="250"/>
    </row>
    <row r="15" spans="1:21" ht="14.25">
      <c r="A15" s="87" t="s">
        <v>1</v>
      </c>
      <c r="B15" s="94">
        <v>10</v>
      </c>
      <c r="C15" s="94" t="s">
        <v>218</v>
      </c>
      <c r="D15" s="259"/>
      <c r="E15" s="89" t="s">
        <v>9</v>
      </c>
      <c r="F15" s="237"/>
      <c r="G15" s="87" t="s">
        <v>12</v>
      </c>
      <c r="H15" s="90"/>
      <c r="I15" s="89" t="s">
        <v>14</v>
      </c>
      <c r="J15" s="94">
        <f t="shared" si="0"/>
      </c>
      <c r="K15" s="95"/>
      <c r="L15" s="89">
        <f>IF(J15="","",VLOOKUP(J15,'選手入力原票'!$A$274:$Q$298,4,FALSE))</f>
      </c>
      <c r="M15" s="87" t="s">
        <v>12</v>
      </c>
      <c r="N15" s="265">
        <f>IF(J15="","",VLOOKUP(J15,'選手入力原票'!$A$274:$Q$298,6,FALSE))</f>
      </c>
      <c r="O15" s="89">
        <f>IF(J15="","",VLOOKUP(J15,'選手入力原票'!$A$274:$Q$298,7,FALSE))</f>
      </c>
      <c r="P15" s="89" t="s">
        <v>14</v>
      </c>
      <c r="Q15" s="337" t="s">
        <v>488</v>
      </c>
      <c r="R15" s="226"/>
      <c r="S15" s="336" t="s">
        <v>220</v>
      </c>
      <c r="T15" s="93" t="s">
        <v>490</v>
      </c>
      <c r="U15" s="250"/>
    </row>
    <row r="16" spans="1:21" ht="14.25">
      <c r="A16" s="87" t="s">
        <v>1</v>
      </c>
      <c r="B16" s="97">
        <v>10</v>
      </c>
      <c r="C16" s="97" t="s">
        <v>218</v>
      </c>
      <c r="D16" s="258"/>
      <c r="E16" s="89" t="s">
        <v>9</v>
      </c>
      <c r="F16" s="237"/>
      <c r="G16" s="87" t="s">
        <v>12</v>
      </c>
      <c r="H16" s="90"/>
      <c r="I16" s="89" t="s">
        <v>14</v>
      </c>
      <c r="J16" s="94">
        <f t="shared" si="0"/>
      </c>
      <c r="K16" s="95"/>
      <c r="L16" s="89">
        <f>IF(J16="","",VLOOKUP(J16,'選手入力原票'!$A$274:$Q$298,4,FALSE))</f>
      </c>
      <c r="M16" s="87" t="s">
        <v>12</v>
      </c>
      <c r="N16" s="265">
        <f>IF(J16="","",VLOOKUP(J16,'選手入力原票'!$A$274:$Q$298,6,FALSE))</f>
      </c>
      <c r="O16" s="89">
        <f>IF(J16="","",VLOOKUP(J16,'選手入力原票'!$A$274:$Q$298,7,FALSE))</f>
      </c>
      <c r="P16" s="89" t="s">
        <v>14</v>
      </c>
      <c r="Q16" s="337" t="s">
        <v>488</v>
      </c>
      <c r="R16" s="226"/>
      <c r="S16" s="336" t="s">
        <v>220</v>
      </c>
      <c r="T16" s="93" t="s">
        <v>490</v>
      </c>
      <c r="U16" s="97"/>
    </row>
    <row r="17" spans="1:21" ht="14.25">
      <c r="A17" s="87" t="s">
        <v>1</v>
      </c>
      <c r="B17" s="87">
        <v>10</v>
      </c>
      <c r="C17" s="87" t="s">
        <v>218</v>
      </c>
      <c r="D17" s="258"/>
      <c r="E17" s="89" t="s">
        <v>9</v>
      </c>
      <c r="F17" s="237"/>
      <c r="G17" s="87" t="s">
        <v>12</v>
      </c>
      <c r="H17" s="90"/>
      <c r="I17" s="89" t="s">
        <v>14</v>
      </c>
      <c r="J17" s="94">
        <f t="shared" si="0"/>
      </c>
      <c r="K17" s="95"/>
      <c r="L17" s="89">
        <f>IF(J17="","",VLOOKUP(J17,'選手入力原票'!$A$274:$Q$298,4,FALSE))</f>
      </c>
      <c r="M17" s="87" t="s">
        <v>12</v>
      </c>
      <c r="N17" s="265">
        <f>IF(J17="","",VLOOKUP(J17,'選手入力原票'!$A$274:$Q$298,6,FALSE))</f>
      </c>
      <c r="O17" s="89">
        <f>IF(J17="","",VLOOKUP(J17,'選手入力原票'!$A$274:$Q$298,7,FALSE))</f>
      </c>
      <c r="P17" s="89" t="s">
        <v>14</v>
      </c>
      <c r="Q17" s="337" t="s">
        <v>488</v>
      </c>
      <c r="R17" s="226"/>
      <c r="S17" s="336" t="s">
        <v>220</v>
      </c>
      <c r="T17" s="93" t="s">
        <v>490</v>
      </c>
      <c r="U17" s="97"/>
    </row>
    <row r="18" spans="1:21" ht="14.25">
      <c r="A18" s="87" t="s">
        <v>1</v>
      </c>
      <c r="B18" s="87">
        <v>63</v>
      </c>
      <c r="C18" s="87" t="s">
        <v>219</v>
      </c>
      <c r="D18" s="88"/>
      <c r="E18" s="89" t="s">
        <v>9</v>
      </c>
      <c r="F18" s="257"/>
      <c r="G18" s="87" t="s">
        <v>12</v>
      </c>
      <c r="H18" s="90"/>
      <c r="I18" s="89" t="s">
        <v>14</v>
      </c>
      <c r="J18" s="94">
        <f t="shared" si="0"/>
      </c>
      <c r="K18" s="95"/>
      <c r="L18" s="89">
        <f>IF(J18="","",VLOOKUP(J18,'選手入力原票'!$A$274:$Q$298,4,FALSE))</f>
      </c>
      <c r="M18" s="87" t="s">
        <v>12</v>
      </c>
      <c r="N18" s="265">
        <f>IF(J18="","",VLOOKUP(J18,'選手入力原票'!$A$274:$Q$298,6,FALSE))</f>
      </c>
      <c r="O18" s="89">
        <f>IF(J18="","",VLOOKUP(J18,'選手入力原票'!$A$274:$Q$298,7,FALSE))</f>
      </c>
      <c r="P18" s="89" t="s">
        <v>14</v>
      </c>
      <c r="Q18" s="337" t="s">
        <v>488</v>
      </c>
      <c r="R18" s="226"/>
      <c r="S18" s="87" t="s">
        <v>220</v>
      </c>
      <c r="T18" s="93" t="s">
        <v>490</v>
      </c>
      <c r="U18" s="97"/>
    </row>
    <row r="19" spans="1:21" ht="14.25">
      <c r="A19" s="87" t="s">
        <v>1</v>
      </c>
      <c r="B19" s="87">
        <v>63</v>
      </c>
      <c r="C19" s="87" t="s">
        <v>219</v>
      </c>
      <c r="D19" s="88"/>
      <c r="E19" s="89" t="s">
        <v>9</v>
      </c>
      <c r="F19" s="257"/>
      <c r="G19" s="87" t="s">
        <v>12</v>
      </c>
      <c r="H19" s="90"/>
      <c r="I19" s="89" t="s">
        <v>14</v>
      </c>
      <c r="J19" s="94">
        <f t="shared" si="0"/>
      </c>
      <c r="K19" s="95"/>
      <c r="L19" s="89">
        <f>IF(J19="","",VLOOKUP(J19,'選手入力原票'!$A$274:$Q$298,4,FALSE))</f>
      </c>
      <c r="M19" s="87" t="s">
        <v>12</v>
      </c>
      <c r="N19" s="265">
        <f>IF(J19="","",VLOOKUP(J19,'選手入力原票'!$A$274:$Q$298,6,FALSE))</f>
      </c>
      <c r="O19" s="89">
        <f>IF(J19="","",VLOOKUP(J19,'選手入力原票'!$A$274:$Q$298,7,FALSE))</f>
      </c>
      <c r="P19" s="89" t="s">
        <v>14</v>
      </c>
      <c r="Q19" s="337" t="s">
        <v>488</v>
      </c>
      <c r="R19" s="226"/>
      <c r="S19" s="87" t="s">
        <v>220</v>
      </c>
      <c r="T19" s="93" t="s">
        <v>490</v>
      </c>
      <c r="U19" s="97"/>
    </row>
    <row r="20" spans="1:21" ht="14.25">
      <c r="A20" s="87" t="s">
        <v>1</v>
      </c>
      <c r="B20" s="87">
        <v>63</v>
      </c>
      <c r="C20" s="87" t="s">
        <v>219</v>
      </c>
      <c r="D20" s="88"/>
      <c r="E20" s="89" t="s">
        <v>9</v>
      </c>
      <c r="F20" s="257"/>
      <c r="G20" s="87" t="s">
        <v>12</v>
      </c>
      <c r="H20" s="90"/>
      <c r="I20" s="89" t="s">
        <v>14</v>
      </c>
      <c r="J20" s="94">
        <f t="shared" si="0"/>
      </c>
      <c r="K20" s="95"/>
      <c r="L20" s="89">
        <f>IF(J20="","",VLOOKUP(J20,'選手入力原票'!$A$274:$Q$298,4,FALSE))</f>
      </c>
      <c r="M20" s="87" t="s">
        <v>12</v>
      </c>
      <c r="N20" s="265">
        <f>IF(J20="","",VLOOKUP(J20,'選手入力原票'!$A$274:$Q$298,6,FALSE))</f>
      </c>
      <c r="O20" s="89">
        <f>IF(J20="","",VLOOKUP(J20,'選手入力原票'!$A$274:$Q$298,7,FALSE))</f>
      </c>
      <c r="P20" s="89" t="s">
        <v>14</v>
      </c>
      <c r="Q20" s="337" t="s">
        <v>488</v>
      </c>
      <c r="R20" s="226"/>
      <c r="S20" s="87" t="s">
        <v>220</v>
      </c>
      <c r="T20" s="93" t="s">
        <v>490</v>
      </c>
      <c r="U20" s="97"/>
    </row>
    <row r="21" spans="1:21" ht="14.25">
      <c r="A21" s="87" t="s">
        <v>1</v>
      </c>
      <c r="B21" s="87">
        <v>63</v>
      </c>
      <c r="C21" s="87" t="s">
        <v>219</v>
      </c>
      <c r="D21" s="88"/>
      <c r="E21" s="89" t="s">
        <v>9</v>
      </c>
      <c r="F21" s="257"/>
      <c r="G21" s="87" t="s">
        <v>12</v>
      </c>
      <c r="H21" s="90"/>
      <c r="I21" s="89" t="s">
        <v>14</v>
      </c>
      <c r="J21" s="94">
        <f t="shared" si="0"/>
      </c>
      <c r="K21" s="95"/>
      <c r="L21" s="89">
        <f>IF(J21="","",VLOOKUP(J21,'選手入力原票'!$A$274:$Q$298,4,FALSE))</f>
      </c>
      <c r="M21" s="87" t="s">
        <v>12</v>
      </c>
      <c r="N21" s="265">
        <f>IF(J21="","",VLOOKUP(J21,'選手入力原票'!$A$274:$Q$298,6,FALSE))</f>
      </c>
      <c r="O21" s="89">
        <f>IF(J21="","",VLOOKUP(J21,'選手入力原票'!$A$274:$Q$298,7,FALSE))</f>
      </c>
      <c r="P21" s="89" t="s">
        <v>14</v>
      </c>
      <c r="Q21" s="337" t="s">
        <v>488</v>
      </c>
      <c r="R21" s="226"/>
      <c r="S21" s="87" t="s">
        <v>220</v>
      </c>
      <c r="T21" s="93" t="s">
        <v>490</v>
      </c>
      <c r="U21" s="97"/>
    </row>
    <row r="22" spans="1:21" ht="14.25">
      <c r="A22" s="87" t="s">
        <v>1</v>
      </c>
      <c r="B22" s="87">
        <v>63</v>
      </c>
      <c r="C22" s="87" t="s">
        <v>219</v>
      </c>
      <c r="D22" s="88"/>
      <c r="E22" s="89" t="s">
        <v>9</v>
      </c>
      <c r="F22" s="257"/>
      <c r="G22" s="87" t="s">
        <v>12</v>
      </c>
      <c r="H22" s="90"/>
      <c r="I22" s="89" t="s">
        <v>14</v>
      </c>
      <c r="J22" s="94">
        <f t="shared" si="0"/>
      </c>
      <c r="K22" s="95"/>
      <c r="L22" s="89">
        <f>IF(J22="","",VLOOKUP(J22,'選手入力原票'!$A$274:$Q$298,4,FALSE))</f>
      </c>
      <c r="M22" s="87" t="s">
        <v>12</v>
      </c>
      <c r="N22" s="265">
        <f>IF(J22="","",VLOOKUP(J22,'選手入力原票'!$A$274:$Q$298,6,FALSE))</f>
      </c>
      <c r="O22" s="89">
        <f>IF(J22="","",VLOOKUP(J22,'選手入力原票'!$A$274:$Q$298,7,FALSE))</f>
      </c>
      <c r="P22" s="89" t="s">
        <v>14</v>
      </c>
      <c r="Q22" s="337" t="s">
        <v>488</v>
      </c>
      <c r="R22" s="226"/>
      <c r="S22" s="87" t="s">
        <v>220</v>
      </c>
      <c r="T22" s="93" t="s">
        <v>490</v>
      </c>
      <c r="U22" s="97"/>
    </row>
    <row r="23" spans="1:21" ht="14.25">
      <c r="A23" s="87" t="s">
        <v>1</v>
      </c>
      <c r="B23" s="87">
        <v>63</v>
      </c>
      <c r="C23" s="87" t="s">
        <v>219</v>
      </c>
      <c r="D23" s="88"/>
      <c r="E23" s="89" t="s">
        <v>9</v>
      </c>
      <c r="F23" s="257"/>
      <c r="G23" s="87" t="s">
        <v>12</v>
      </c>
      <c r="H23" s="90"/>
      <c r="I23" s="89" t="s">
        <v>14</v>
      </c>
      <c r="J23" s="94">
        <f t="shared" si="0"/>
      </c>
      <c r="K23" s="95"/>
      <c r="L23" s="89">
        <f>IF(J23="","",VLOOKUP(J23,'選手入力原票'!$A$274:$Q$298,4,FALSE))</f>
      </c>
      <c r="M23" s="87" t="s">
        <v>12</v>
      </c>
      <c r="N23" s="265">
        <f>IF(J23="","",VLOOKUP(J23,'選手入力原票'!$A$274:$Q$298,6,FALSE))</f>
      </c>
      <c r="O23" s="89">
        <f>IF(J23="","",VLOOKUP(J23,'選手入力原票'!$A$274:$Q$298,7,FALSE))</f>
      </c>
      <c r="P23" s="89" t="s">
        <v>14</v>
      </c>
      <c r="Q23" s="337" t="s">
        <v>488</v>
      </c>
      <c r="R23" s="226"/>
      <c r="S23" s="87" t="s">
        <v>220</v>
      </c>
      <c r="T23" s="93" t="s">
        <v>490</v>
      </c>
      <c r="U23" s="97"/>
    </row>
    <row r="24" spans="1:21" ht="14.25">
      <c r="A24" s="87" t="s">
        <v>1</v>
      </c>
      <c r="B24" s="87">
        <v>63</v>
      </c>
      <c r="C24" s="87" t="s">
        <v>219</v>
      </c>
      <c r="D24" s="88"/>
      <c r="E24" s="89" t="s">
        <v>9</v>
      </c>
      <c r="F24" s="257"/>
      <c r="G24" s="87" t="s">
        <v>12</v>
      </c>
      <c r="H24" s="90"/>
      <c r="I24" s="89" t="s">
        <v>14</v>
      </c>
      <c r="J24" s="94">
        <f t="shared" si="0"/>
      </c>
      <c r="K24" s="95"/>
      <c r="L24" s="89">
        <f>IF(J24="","",VLOOKUP(J24,'選手入力原票'!$A$274:$Q$298,4,FALSE))</f>
      </c>
      <c r="M24" s="87" t="s">
        <v>12</v>
      </c>
      <c r="N24" s="265">
        <f>IF(J24="","",VLOOKUP(J24,'選手入力原票'!$A$274:$Q$298,6,FALSE))</f>
      </c>
      <c r="O24" s="89">
        <f>IF(J24="","",VLOOKUP(J24,'選手入力原票'!$A$274:$Q$298,7,FALSE))</f>
      </c>
      <c r="P24" s="89" t="s">
        <v>14</v>
      </c>
      <c r="Q24" s="337" t="s">
        <v>488</v>
      </c>
      <c r="R24" s="226"/>
      <c r="S24" s="87" t="s">
        <v>220</v>
      </c>
      <c r="T24" s="93" t="s">
        <v>490</v>
      </c>
      <c r="U24" s="97"/>
    </row>
    <row r="25" spans="1:21" ht="14.25">
      <c r="A25" s="87" t="s">
        <v>1</v>
      </c>
      <c r="B25" s="87">
        <v>63</v>
      </c>
      <c r="C25" s="87" t="s">
        <v>219</v>
      </c>
      <c r="D25" s="88"/>
      <c r="E25" s="89" t="s">
        <v>9</v>
      </c>
      <c r="F25" s="257"/>
      <c r="G25" s="87" t="s">
        <v>12</v>
      </c>
      <c r="H25" s="90"/>
      <c r="I25" s="89" t="s">
        <v>14</v>
      </c>
      <c r="J25" s="94">
        <f t="shared" si="0"/>
      </c>
      <c r="K25" s="95"/>
      <c r="L25" s="89">
        <f>IF(J25="","",VLOOKUP(J25,'選手入力原票'!$A$274:$Q$298,4,FALSE))</f>
      </c>
      <c r="M25" s="87" t="s">
        <v>12</v>
      </c>
      <c r="N25" s="265">
        <f>IF(J25="","",VLOOKUP(J25,'選手入力原票'!$A$274:$Q$298,6,FALSE))</f>
      </c>
      <c r="O25" s="89">
        <f>IF(J25="","",VLOOKUP(J25,'選手入力原票'!$A$274:$Q$298,7,FALSE))</f>
      </c>
      <c r="P25" s="89" t="s">
        <v>14</v>
      </c>
      <c r="Q25" s="337" t="s">
        <v>488</v>
      </c>
      <c r="R25" s="226"/>
      <c r="S25" s="87" t="s">
        <v>220</v>
      </c>
      <c r="T25" s="93" t="s">
        <v>490</v>
      </c>
      <c r="U25" s="97"/>
    </row>
    <row r="26" spans="1:21" ht="14.25">
      <c r="A26" s="87" t="s">
        <v>1</v>
      </c>
      <c r="B26" s="87">
        <v>62</v>
      </c>
      <c r="C26" s="87" t="s">
        <v>228</v>
      </c>
      <c r="D26" s="88"/>
      <c r="E26" s="89" t="s">
        <v>9</v>
      </c>
      <c r="F26" s="257"/>
      <c r="G26" s="87" t="s">
        <v>12</v>
      </c>
      <c r="H26" s="90"/>
      <c r="I26" s="89" t="s">
        <v>14</v>
      </c>
      <c r="J26" s="94">
        <f t="shared" si="0"/>
      </c>
      <c r="K26" s="95"/>
      <c r="L26" s="89">
        <f>IF(J26="","",VLOOKUP(J26,'選手入力原票'!$A$274:$Q$298,4,FALSE))</f>
      </c>
      <c r="M26" s="87" t="s">
        <v>12</v>
      </c>
      <c r="N26" s="265">
        <f>IF(J26="","",VLOOKUP(J26,'選手入力原票'!$A$274:$Q$298,6,FALSE))</f>
      </c>
      <c r="O26" s="89">
        <f>IF(J26="","",VLOOKUP(J26,'選手入力原票'!$A$274:$Q$298,7,FALSE))</f>
      </c>
      <c r="P26" s="89" t="s">
        <v>14</v>
      </c>
      <c r="Q26" s="337" t="s">
        <v>488</v>
      </c>
      <c r="R26" s="226"/>
      <c r="S26" s="87" t="s">
        <v>220</v>
      </c>
      <c r="T26" s="93" t="s">
        <v>490</v>
      </c>
      <c r="U26" s="97"/>
    </row>
    <row r="27" spans="1:21" ht="14.25">
      <c r="A27" s="87" t="s">
        <v>1</v>
      </c>
      <c r="B27" s="87">
        <v>62</v>
      </c>
      <c r="C27" s="87" t="s">
        <v>228</v>
      </c>
      <c r="D27" s="88"/>
      <c r="E27" s="89" t="s">
        <v>9</v>
      </c>
      <c r="F27" s="257"/>
      <c r="G27" s="87" t="s">
        <v>12</v>
      </c>
      <c r="H27" s="90"/>
      <c r="I27" s="89" t="s">
        <v>14</v>
      </c>
      <c r="J27" s="94">
        <f t="shared" si="0"/>
      </c>
      <c r="K27" s="95"/>
      <c r="L27" s="89">
        <f>IF(J27="","",VLOOKUP(J27,'選手入力原票'!$A$274:$Q$298,4,FALSE))</f>
      </c>
      <c r="M27" s="87" t="s">
        <v>12</v>
      </c>
      <c r="N27" s="265">
        <f>IF(J27="","",VLOOKUP(J27,'選手入力原票'!$A$274:$Q$298,6,FALSE))</f>
      </c>
      <c r="O27" s="89">
        <f>IF(J27="","",VLOOKUP(J27,'選手入力原票'!$A$274:$Q$298,7,FALSE))</f>
      </c>
      <c r="P27" s="89" t="s">
        <v>14</v>
      </c>
      <c r="Q27" s="337" t="s">
        <v>488</v>
      </c>
      <c r="R27" s="226"/>
      <c r="S27" s="87" t="s">
        <v>220</v>
      </c>
      <c r="T27" s="93" t="s">
        <v>490</v>
      </c>
      <c r="U27" s="97"/>
    </row>
    <row r="28" spans="1:21" ht="14.25">
      <c r="A28" s="87" t="s">
        <v>1</v>
      </c>
      <c r="B28" s="87">
        <v>62</v>
      </c>
      <c r="C28" s="87" t="s">
        <v>228</v>
      </c>
      <c r="D28" s="88"/>
      <c r="E28" s="89" t="s">
        <v>9</v>
      </c>
      <c r="F28" s="257"/>
      <c r="G28" s="87" t="s">
        <v>12</v>
      </c>
      <c r="H28" s="90"/>
      <c r="I28" s="89" t="s">
        <v>14</v>
      </c>
      <c r="J28" s="94">
        <f t="shared" si="0"/>
      </c>
      <c r="K28" s="95"/>
      <c r="L28" s="89">
        <f>IF(J28="","",VLOOKUP(J28,'選手入力原票'!$A$274:$Q$298,4,FALSE))</f>
      </c>
      <c r="M28" s="87" t="s">
        <v>12</v>
      </c>
      <c r="N28" s="265">
        <f>IF(J28="","",VLOOKUP(J28,'選手入力原票'!$A$274:$Q$298,6,FALSE))</f>
      </c>
      <c r="O28" s="89">
        <f>IF(J28="","",VLOOKUP(J28,'選手入力原票'!$A$274:$Q$298,7,FALSE))</f>
      </c>
      <c r="P28" s="89" t="s">
        <v>14</v>
      </c>
      <c r="Q28" s="337" t="s">
        <v>488</v>
      </c>
      <c r="R28" s="226"/>
      <c r="S28" s="87" t="s">
        <v>220</v>
      </c>
      <c r="T28" s="93" t="s">
        <v>490</v>
      </c>
      <c r="U28" s="97"/>
    </row>
    <row r="29" spans="1:21" ht="14.25">
      <c r="A29" s="87" t="s">
        <v>1</v>
      </c>
      <c r="B29" s="87">
        <v>62</v>
      </c>
      <c r="C29" s="87" t="s">
        <v>228</v>
      </c>
      <c r="D29" s="88"/>
      <c r="E29" s="89" t="s">
        <v>9</v>
      </c>
      <c r="F29" s="257"/>
      <c r="G29" s="87" t="s">
        <v>12</v>
      </c>
      <c r="H29" s="90"/>
      <c r="I29" s="89" t="s">
        <v>14</v>
      </c>
      <c r="J29" s="94">
        <f t="shared" si="0"/>
      </c>
      <c r="K29" s="95"/>
      <c r="L29" s="89">
        <f>IF(J29="","",VLOOKUP(J29,'選手入力原票'!$A$274:$Q$298,4,FALSE))</f>
      </c>
      <c r="M29" s="87" t="s">
        <v>12</v>
      </c>
      <c r="N29" s="265">
        <f>IF(J29="","",VLOOKUP(J29,'選手入力原票'!$A$274:$Q$298,6,FALSE))</f>
      </c>
      <c r="O29" s="89">
        <f>IF(J29="","",VLOOKUP(J29,'選手入力原票'!$A$274:$Q$298,7,FALSE))</f>
      </c>
      <c r="P29" s="89" t="s">
        <v>14</v>
      </c>
      <c r="Q29" s="337" t="s">
        <v>488</v>
      </c>
      <c r="R29" s="226"/>
      <c r="S29" s="87" t="s">
        <v>220</v>
      </c>
      <c r="T29" s="93" t="s">
        <v>490</v>
      </c>
      <c r="U29" s="97"/>
    </row>
    <row r="30" spans="1:21" ht="14.25">
      <c r="A30" s="87" t="s">
        <v>1</v>
      </c>
      <c r="B30" s="87">
        <v>62</v>
      </c>
      <c r="C30" s="87" t="s">
        <v>228</v>
      </c>
      <c r="D30" s="88"/>
      <c r="E30" s="89" t="s">
        <v>9</v>
      </c>
      <c r="F30" s="257"/>
      <c r="G30" s="87" t="s">
        <v>12</v>
      </c>
      <c r="H30" s="90"/>
      <c r="I30" s="89" t="s">
        <v>14</v>
      </c>
      <c r="J30" s="94">
        <f t="shared" si="0"/>
      </c>
      <c r="K30" s="95"/>
      <c r="L30" s="89">
        <f>IF(J30="","",VLOOKUP(J30,'選手入力原票'!$A$274:$Q$298,4,FALSE))</f>
      </c>
      <c r="M30" s="87" t="s">
        <v>12</v>
      </c>
      <c r="N30" s="265">
        <f>IF(J30="","",VLOOKUP(J30,'選手入力原票'!$A$274:$Q$298,6,FALSE))</f>
      </c>
      <c r="O30" s="89">
        <f>IF(J30="","",VLOOKUP(J30,'選手入力原票'!$A$274:$Q$298,7,FALSE))</f>
      </c>
      <c r="P30" s="89" t="s">
        <v>14</v>
      </c>
      <c r="Q30" s="337" t="s">
        <v>488</v>
      </c>
      <c r="R30" s="226"/>
      <c r="S30" s="87" t="s">
        <v>220</v>
      </c>
      <c r="T30" s="93" t="s">
        <v>490</v>
      </c>
      <c r="U30" s="97"/>
    </row>
    <row r="31" spans="1:21" ht="14.25">
      <c r="A31" s="87" t="s">
        <v>1</v>
      </c>
      <c r="B31" s="87">
        <v>62</v>
      </c>
      <c r="C31" s="87" t="s">
        <v>228</v>
      </c>
      <c r="D31" s="88"/>
      <c r="E31" s="89" t="s">
        <v>9</v>
      </c>
      <c r="F31" s="257"/>
      <c r="G31" s="87" t="s">
        <v>12</v>
      </c>
      <c r="H31" s="90"/>
      <c r="I31" s="89" t="s">
        <v>14</v>
      </c>
      <c r="J31" s="94">
        <f t="shared" si="0"/>
      </c>
      <c r="K31" s="95"/>
      <c r="L31" s="89">
        <f>IF(J31="","",VLOOKUP(J31,'選手入力原票'!$A$274:$Q$298,4,FALSE))</f>
      </c>
      <c r="M31" s="87" t="s">
        <v>12</v>
      </c>
      <c r="N31" s="265">
        <f>IF(J31="","",VLOOKUP(J31,'選手入力原票'!$A$274:$Q$298,6,FALSE))</f>
      </c>
      <c r="O31" s="89">
        <f>IF(J31="","",VLOOKUP(J31,'選手入力原票'!$A$274:$Q$298,7,FALSE))</f>
      </c>
      <c r="P31" s="89" t="s">
        <v>14</v>
      </c>
      <c r="Q31" s="337" t="s">
        <v>488</v>
      </c>
      <c r="R31" s="226"/>
      <c r="S31" s="87" t="s">
        <v>220</v>
      </c>
      <c r="T31" s="93" t="s">
        <v>490</v>
      </c>
      <c r="U31" s="97"/>
    </row>
    <row r="32" spans="1:21" ht="14.25">
      <c r="A32" s="87" t="s">
        <v>1</v>
      </c>
      <c r="B32" s="87">
        <v>62</v>
      </c>
      <c r="C32" s="87" t="s">
        <v>228</v>
      </c>
      <c r="D32" s="88"/>
      <c r="E32" s="89" t="s">
        <v>9</v>
      </c>
      <c r="F32" s="257"/>
      <c r="G32" s="87" t="s">
        <v>12</v>
      </c>
      <c r="H32" s="90"/>
      <c r="I32" s="89" t="s">
        <v>14</v>
      </c>
      <c r="J32" s="94">
        <f t="shared" si="0"/>
      </c>
      <c r="K32" s="95"/>
      <c r="L32" s="89">
        <f>IF(J32="","",VLOOKUP(J32,'選手入力原票'!$A$274:$Q$298,4,FALSE))</f>
      </c>
      <c r="M32" s="87" t="s">
        <v>12</v>
      </c>
      <c r="N32" s="265">
        <f>IF(J32="","",VLOOKUP(J32,'選手入力原票'!$A$274:$Q$298,6,FALSE))</f>
      </c>
      <c r="O32" s="89">
        <f>IF(J32="","",VLOOKUP(J32,'選手入力原票'!$A$274:$Q$298,7,FALSE))</f>
      </c>
      <c r="P32" s="89" t="s">
        <v>14</v>
      </c>
      <c r="Q32" s="337" t="s">
        <v>488</v>
      </c>
      <c r="R32" s="226"/>
      <c r="S32" s="87" t="s">
        <v>220</v>
      </c>
      <c r="T32" s="93" t="s">
        <v>490</v>
      </c>
      <c r="U32" s="97"/>
    </row>
    <row r="33" spans="1:21" ht="14.25">
      <c r="A33" s="87" t="s">
        <v>1</v>
      </c>
      <c r="B33" s="87">
        <v>62</v>
      </c>
      <c r="C33" s="87" t="s">
        <v>228</v>
      </c>
      <c r="D33" s="88"/>
      <c r="E33" s="89" t="s">
        <v>9</v>
      </c>
      <c r="F33" s="257"/>
      <c r="G33" s="87" t="s">
        <v>12</v>
      </c>
      <c r="H33" s="90"/>
      <c r="I33" s="89" t="s">
        <v>14</v>
      </c>
      <c r="J33" s="94">
        <f t="shared" si="0"/>
      </c>
      <c r="K33" s="95"/>
      <c r="L33" s="89">
        <f>IF(J33="","",VLOOKUP(J33,'選手入力原票'!$A$274:$Q$298,4,FALSE))</f>
      </c>
      <c r="M33" s="87" t="s">
        <v>12</v>
      </c>
      <c r="N33" s="265">
        <f>IF(J33="","",VLOOKUP(J33,'選手入力原票'!$A$274:$Q$298,6,FALSE))</f>
      </c>
      <c r="O33" s="89">
        <f>IF(J33="","",VLOOKUP(J33,'選手入力原票'!$A$274:$Q$298,7,FALSE))</f>
      </c>
      <c r="P33" s="89" t="s">
        <v>14</v>
      </c>
      <c r="Q33" s="337" t="s">
        <v>488</v>
      </c>
      <c r="R33" s="226"/>
      <c r="S33" s="87" t="s">
        <v>220</v>
      </c>
      <c r="T33" s="93" t="s">
        <v>490</v>
      </c>
      <c r="U33" s="97"/>
    </row>
    <row r="34" spans="1:21" ht="14.25">
      <c r="A34" s="87" t="s">
        <v>1</v>
      </c>
      <c r="B34" s="87"/>
      <c r="C34" s="87"/>
      <c r="D34" s="88"/>
      <c r="E34" s="89" t="s">
        <v>9</v>
      </c>
      <c r="F34" s="237"/>
      <c r="G34" s="87" t="s">
        <v>12</v>
      </c>
      <c r="H34" s="90"/>
      <c r="I34" s="89" t="s">
        <v>14</v>
      </c>
      <c r="J34" s="94">
        <f t="shared" si="0"/>
      </c>
      <c r="K34" s="95"/>
      <c r="L34" s="89">
        <f>IF(J34="","",VLOOKUP(J34,'選手入力原票'!$A$274:$Q$298,4,FALSE))</f>
      </c>
      <c r="M34" s="87" t="s">
        <v>12</v>
      </c>
      <c r="N34" s="265">
        <f>IF(J34="","",VLOOKUP(J34,'選手入力原票'!$A$274:$Q$298,6,FALSE))</f>
      </c>
      <c r="O34" s="89">
        <f>IF(J34="","",VLOOKUP(J34,'選手入力原票'!$A$274:$Q$298,7,FALSE))</f>
      </c>
      <c r="P34" s="89" t="s">
        <v>14</v>
      </c>
      <c r="Q34" s="337" t="s">
        <v>488</v>
      </c>
      <c r="R34" s="226"/>
      <c r="S34" s="87" t="s">
        <v>220</v>
      </c>
      <c r="T34" s="93" t="s">
        <v>490</v>
      </c>
      <c r="U34" s="97"/>
    </row>
    <row r="35" spans="1:21" ht="14.25">
      <c r="A35" s="87" t="s">
        <v>1</v>
      </c>
      <c r="B35" s="87"/>
      <c r="C35" s="87"/>
      <c r="D35" s="88"/>
      <c r="E35" s="89" t="s">
        <v>9</v>
      </c>
      <c r="F35" s="237"/>
      <c r="G35" s="87" t="s">
        <v>12</v>
      </c>
      <c r="H35" s="90"/>
      <c r="I35" s="89" t="s">
        <v>14</v>
      </c>
      <c r="J35" s="94">
        <f t="shared" si="0"/>
      </c>
      <c r="K35" s="95"/>
      <c r="L35" s="89">
        <f>IF(J35="","",VLOOKUP(J35,'選手入力原票'!$A$274:$Q$298,4,FALSE))</f>
      </c>
      <c r="M35" s="87" t="s">
        <v>12</v>
      </c>
      <c r="N35" s="265">
        <f>IF(J35="","",VLOOKUP(J35,'選手入力原票'!$A$274:$Q$298,6,FALSE))</f>
      </c>
      <c r="O35" s="89">
        <f>IF(J35="","",VLOOKUP(J35,'選手入力原票'!$A$274:$Q$298,7,FALSE))</f>
      </c>
      <c r="P35" s="89" t="s">
        <v>14</v>
      </c>
      <c r="Q35" s="337" t="s">
        <v>488</v>
      </c>
      <c r="R35" s="226"/>
      <c r="S35" s="87" t="s">
        <v>220</v>
      </c>
      <c r="T35" s="93" t="s">
        <v>490</v>
      </c>
      <c r="U35" s="97"/>
    </row>
    <row r="36" spans="1:21" ht="14.25">
      <c r="A36" s="87" t="s">
        <v>1</v>
      </c>
      <c r="B36" s="87"/>
      <c r="C36" s="87"/>
      <c r="D36" s="88"/>
      <c r="E36" s="89" t="s">
        <v>9</v>
      </c>
      <c r="F36" s="237"/>
      <c r="G36" s="87" t="s">
        <v>12</v>
      </c>
      <c r="H36" s="90"/>
      <c r="I36" s="89" t="s">
        <v>14</v>
      </c>
      <c r="J36" s="94">
        <f t="shared" si="0"/>
      </c>
      <c r="K36" s="95"/>
      <c r="L36" s="89">
        <f>IF(J36="","",VLOOKUP(J36,'選手入力原票'!$A$274:$Q$298,4,FALSE))</f>
      </c>
      <c r="M36" s="87" t="s">
        <v>12</v>
      </c>
      <c r="N36" s="265">
        <f>IF(J36="","",VLOOKUP(J36,'選手入力原票'!$A$274:$Q$298,6,FALSE))</f>
      </c>
      <c r="O36" s="89">
        <f>IF(J36="","",VLOOKUP(J36,'選手入力原票'!$A$274:$Q$298,7,FALSE))</f>
      </c>
      <c r="P36" s="89" t="s">
        <v>14</v>
      </c>
      <c r="Q36" s="337" t="s">
        <v>488</v>
      </c>
      <c r="R36" s="226"/>
      <c r="S36" s="87" t="s">
        <v>220</v>
      </c>
      <c r="T36" s="93" t="s">
        <v>490</v>
      </c>
      <c r="U36" s="97"/>
    </row>
    <row r="37" spans="1:21" ht="14.25">
      <c r="A37" s="87" t="s">
        <v>1</v>
      </c>
      <c r="B37" s="87"/>
      <c r="C37" s="87"/>
      <c r="D37" s="88"/>
      <c r="E37" s="89" t="s">
        <v>9</v>
      </c>
      <c r="F37" s="237"/>
      <c r="G37" s="87" t="s">
        <v>12</v>
      </c>
      <c r="H37" s="90"/>
      <c r="I37" s="89" t="s">
        <v>14</v>
      </c>
      <c r="J37" s="94">
        <f t="shared" si="0"/>
      </c>
      <c r="K37" s="95"/>
      <c r="L37" s="89">
        <f>IF(J37="","",VLOOKUP(J37,'選手入力原票'!$A$274:$Q$298,4,FALSE))</f>
      </c>
      <c r="M37" s="87" t="s">
        <v>12</v>
      </c>
      <c r="N37" s="265">
        <f>IF(J37="","",VLOOKUP(J37,'選手入力原票'!$A$274:$Q$298,6,FALSE))</f>
      </c>
      <c r="O37" s="89">
        <f>IF(J37="","",VLOOKUP(J37,'選手入力原票'!$A$274:$Q$298,7,FALSE))</f>
      </c>
      <c r="P37" s="89" t="s">
        <v>14</v>
      </c>
      <c r="Q37" s="337" t="s">
        <v>488</v>
      </c>
      <c r="R37" s="226"/>
      <c r="S37" s="87" t="s">
        <v>220</v>
      </c>
      <c r="T37" s="93" t="s">
        <v>490</v>
      </c>
      <c r="U37" s="97"/>
    </row>
    <row r="38" spans="1:21" ht="14.25">
      <c r="A38" s="87" t="s">
        <v>1</v>
      </c>
      <c r="B38" s="87"/>
      <c r="C38" s="87"/>
      <c r="D38" s="88"/>
      <c r="E38" s="89" t="s">
        <v>9</v>
      </c>
      <c r="F38" s="237"/>
      <c r="G38" s="87" t="s">
        <v>12</v>
      </c>
      <c r="H38" s="90"/>
      <c r="I38" s="89" t="s">
        <v>14</v>
      </c>
      <c r="J38" s="94">
        <f t="shared" si="0"/>
      </c>
      <c r="K38" s="95"/>
      <c r="L38" s="89">
        <f>IF(J38="","",VLOOKUP(J38,'選手入力原票'!$A$274:$Q$298,4,FALSE))</f>
      </c>
      <c r="M38" s="87" t="s">
        <v>12</v>
      </c>
      <c r="N38" s="265">
        <f>IF(J38="","",VLOOKUP(J38,'選手入力原票'!$A$274:$Q$298,6,FALSE))</f>
      </c>
      <c r="O38" s="89">
        <f>IF(J38="","",VLOOKUP(J38,'選手入力原票'!$A$274:$Q$298,7,FALSE))</f>
      </c>
      <c r="P38" s="89" t="s">
        <v>14</v>
      </c>
      <c r="Q38" s="337" t="s">
        <v>488</v>
      </c>
      <c r="R38" s="226"/>
      <c r="S38" s="87" t="s">
        <v>220</v>
      </c>
      <c r="T38" s="93" t="s">
        <v>490</v>
      </c>
      <c r="U38" s="97"/>
    </row>
    <row r="39" spans="1:21" ht="14.25">
      <c r="A39" s="87" t="s">
        <v>1</v>
      </c>
      <c r="B39" s="87"/>
      <c r="C39" s="87"/>
      <c r="D39" s="88"/>
      <c r="E39" s="89" t="s">
        <v>9</v>
      </c>
      <c r="F39" s="237"/>
      <c r="G39" s="87" t="s">
        <v>12</v>
      </c>
      <c r="H39" s="90"/>
      <c r="I39" s="89" t="s">
        <v>14</v>
      </c>
      <c r="J39" s="94">
        <f t="shared" si="0"/>
      </c>
      <c r="K39" s="95"/>
      <c r="L39" s="89">
        <f>IF(J39="","",VLOOKUP(J39,'選手入力原票'!$A$274:$Q$298,4,FALSE))</f>
      </c>
      <c r="M39" s="87" t="s">
        <v>12</v>
      </c>
      <c r="N39" s="265">
        <f>IF(J39="","",VLOOKUP(J39,'選手入力原票'!$A$274:$Q$298,6,FALSE))</f>
      </c>
      <c r="O39" s="89">
        <f>IF(J39="","",VLOOKUP(J39,'選手入力原票'!$A$274:$Q$298,7,FALSE))</f>
      </c>
      <c r="P39" s="89" t="s">
        <v>14</v>
      </c>
      <c r="Q39" s="337" t="s">
        <v>488</v>
      </c>
      <c r="R39" s="226"/>
      <c r="S39" s="87" t="s">
        <v>220</v>
      </c>
      <c r="T39" s="93" t="s">
        <v>490</v>
      </c>
      <c r="U39" s="97"/>
    </row>
    <row r="40" spans="1:21" ht="14.25">
      <c r="A40" s="87" t="s">
        <v>1</v>
      </c>
      <c r="B40" s="87"/>
      <c r="C40" s="87"/>
      <c r="D40" s="88"/>
      <c r="E40" s="89" t="s">
        <v>9</v>
      </c>
      <c r="F40" s="237"/>
      <c r="G40" s="87" t="s">
        <v>12</v>
      </c>
      <c r="H40" s="90"/>
      <c r="I40" s="89" t="s">
        <v>14</v>
      </c>
      <c r="J40" s="94">
        <f t="shared" si="0"/>
      </c>
      <c r="K40" s="95"/>
      <c r="L40" s="89">
        <f>IF(J40="","",VLOOKUP(J40,'選手入力原票'!$A$274:$Q$298,4,FALSE))</f>
      </c>
      <c r="M40" s="87" t="s">
        <v>12</v>
      </c>
      <c r="N40" s="265">
        <f>IF(J40="","",VLOOKUP(J40,'選手入力原票'!$A$274:$Q$298,6,FALSE))</f>
      </c>
      <c r="O40" s="89">
        <f>IF(J40="","",VLOOKUP(J40,'選手入力原票'!$A$274:$Q$298,7,FALSE))</f>
      </c>
      <c r="P40" s="89" t="s">
        <v>14</v>
      </c>
      <c r="Q40" s="337" t="s">
        <v>488</v>
      </c>
      <c r="R40" s="226"/>
      <c r="S40" s="87" t="s">
        <v>220</v>
      </c>
      <c r="T40" s="93" t="s">
        <v>490</v>
      </c>
      <c r="U40" s="97"/>
    </row>
    <row r="41" spans="1:21" ht="14.25">
      <c r="A41" s="87" t="s">
        <v>1</v>
      </c>
      <c r="B41" s="87"/>
      <c r="C41" s="87"/>
      <c r="D41" s="88"/>
      <c r="E41" s="89" t="s">
        <v>9</v>
      </c>
      <c r="F41" s="237"/>
      <c r="G41" s="87" t="s">
        <v>12</v>
      </c>
      <c r="H41" s="90"/>
      <c r="I41" s="89" t="s">
        <v>14</v>
      </c>
      <c r="J41" s="94">
        <f t="shared" si="0"/>
      </c>
      <c r="K41" s="95"/>
      <c r="L41" s="89">
        <f>IF(J41="","",VLOOKUP(J41,'選手入力原票'!$A$274:$Q$298,4,FALSE))</f>
      </c>
      <c r="M41" s="87" t="s">
        <v>12</v>
      </c>
      <c r="N41" s="265">
        <f>IF(J41="","",VLOOKUP(J41,'選手入力原票'!$A$274:$Q$298,6,FALSE))</f>
      </c>
      <c r="O41" s="89">
        <f>IF(J41="","",VLOOKUP(J41,'選手入力原票'!$A$274:$Q$298,7,FALSE))</f>
      </c>
      <c r="P41" s="89" t="s">
        <v>14</v>
      </c>
      <c r="Q41" s="337" t="s">
        <v>488</v>
      </c>
      <c r="R41" s="226"/>
      <c r="S41" s="87" t="s">
        <v>220</v>
      </c>
      <c r="T41" s="93" t="s">
        <v>490</v>
      </c>
      <c r="U41" s="97"/>
    </row>
    <row r="42" spans="1:21" ht="14.25">
      <c r="A42" s="87" t="s">
        <v>1</v>
      </c>
      <c r="B42" s="87"/>
      <c r="C42" s="87"/>
      <c r="D42" s="88"/>
      <c r="E42" s="89" t="s">
        <v>9</v>
      </c>
      <c r="F42" s="237"/>
      <c r="G42" s="87" t="s">
        <v>12</v>
      </c>
      <c r="H42" s="90"/>
      <c r="I42" s="89" t="s">
        <v>14</v>
      </c>
      <c r="J42" s="94">
        <f t="shared" si="0"/>
      </c>
      <c r="K42" s="100"/>
      <c r="L42" s="89">
        <f>IF(J42="","",VLOOKUP(J42,'選手入力原票'!$A$274:$Q$298,4,FALSE))</f>
      </c>
      <c r="M42" s="87" t="s">
        <v>12</v>
      </c>
      <c r="N42" s="265">
        <f>IF(J42="","",VLOOKUP(J42,'選手入力原票'!$A$274:$Q$298,6,FALSE))</f>
      </c>
      <c r="O42" s="89">
        <f>IF(J42="","",VLOOKUP(J42,'選手入力原票'!$A$274:$Q$298,7,FALSE))</f>
      </c>
      <c r="P42" s="89" t="s">
        <v>14</v>
      </c>
      <c r="Q42" s="337" t="s">
        <v>488</v>
      </c>
      <c r="R42" s="226"/>
      <c r="S42" s="87" t="s">
        <v>220</v>
      </c>
      <c r="T42" s="93" t="s">
        <v>490</v>
      </c>
      <c r="U42" s="97"/>
    </row>
    <row r="43" spans="1:21" ht="15" thickBot="1">
      <c r="A43" s="251" t="s">
        <v>1</v>
      </c>
      <c r="B43" s="101"/>
      <c r="C43" s="101"/>
      <c r="D43" s="102"/>
      <c r="E43" s="103" t="s">
        <v>9</v>
      </c>
      <c r="F43" s="238"/>
      <c r="G43" s="101" t="s">
        <v>12</v>
      </c>
      <c r="H43" s="104"/>
      <c r="I43" s="103" t="s">
        <v>14</v>
      </c>
      <c r="J43" s="105">
        <f t="shared" si="0"/>
      </c>
      <c r="K43" s="106"/>
      <c r="L43" s="107">
        <f>IF(J43="","",VLOOKUP(J43,'選手入力原票'!$A$274:$Q$298,4,FALSE))</f>
      </c>
      <c r="M43" s="108" t="s">
        <v>12</v>
      </c>
      <c r="N43" s="266">
        <f>IF(J43="","",VLOOKUP(J43,'選手入力原票'!$A$274:$Q$298,6,FALSE))</f>
      </c>
      <c r="O43" s="107">
        <f>IF(J43="","",VLOOKUP(J43,'選手入力原票'!$A$274:$Q$298,7,FALSE))</f>
      </c>
      <c r="P43" s="109" t="s">
        <v>14</v>
      </c>
      <c r="Q43" s="337" t="s">
        <v>488</v>
      </c>
      <c r="R43" s="227"/>
      <c r="S43" s="101" t="s">
        <v>220</v>
      </c>
      <c r="T43" s="430" t="s">
        <v>490</v>
      </c>
      <c r="U43" s="97"/>
    </row>
    <row r="44" spans="1:21" ht="15" thickTop="1">
      <c r="A44" s="97" t="s">
        <v>2</v>
      </c>
      <c r="B44" s="97">
        <v>10</v>
      </c>
      <c r="C44" s="110" t="s">
        <v>218</v>
      </c>
      <c r="D44" s="260"/>
      <c r="E44" s="47" t="s">
        <v>9</v>
      </c>
      <c r="F44" s="239"/>
      <c r="G44" s="97" t="s">
        <v>12</v>
      </c>
      <c r="H44" s="99"/>
      <c r="I44" s="47" t="s">
        <v>14</v>
      </c>
      <c r="J44" s="94">
        <f>IF(K44="","",K44+20000)</f>
      </c>
      <c r="K44" s="220"/>
      <c r="L44" s="89">
        <f>IF(J44="","",VLOOKUP(J44,'選手入力原票'!$A$274:$Q$298,4,FALSE))</f>
      </c>
      <c r="M44" s="87" t="s">
        <v>12</v>
      </c>
      <c r="N44" s="265">
        <f>IF(J44="","",VLOOKUP(J44,'選手入力原票'!$A$274:$Q$298,6,FALSE))</f>
      </c>
      <c r="O44" s="89">
        <f>IF(J44="","",VLOOKUP(J44,'選手入力原票'!$A$274:$Q$298,7,FALSE))</f>
      </c>
      <c r="P44" s="47" t="s">
        <v>14</v>
      </c>
      <c r="Q44" s="337" t="s">
        <v>488</v>
      </c>
      <c r="R44" s="228"/>
      <c r="S44" s="336" t="s">
        <v>220</v>
      </c>
      <c r="T44" s="429" t="s">
        <v>490</v>
      </c>
      <c r="U44" s="97"/>
    </row>
    <row r="45" spans="1:21" ht="14.25">
      <c r="A45" s="87" t="s">
        <v>2</v>
      </c>
      <c r="B45" s="87">
        <v>10</v>
      </c>
      <c r="C45" s="94" t="s">
        <v>218</v>
      </c>
      <c r="D45" s="258"/>
      <c r="E45" s="89" t="s">
        <v>9</v>
      </c>
      <c r="F45" s="237"/>
      <c r="G45" s="87" t="s">
        <v>12</v>
      </c>
      <c r="H45" s="90"/>
      <c r="I45" s="89" t="s">
        <v>14</v>
      </c>
      <c r="J45" s="94">
        <f aca="true" t="shared" si="1" ref="J45:J77">IF(K45="","",K45+20000)</f>
      </c>
      <c r="K45" s="95"/>
      <c r="L45" s="96">
        <f>IF(J45="","",VLOOKUP(J45,'選手入力原票'!$A$274:$Q$298,4,FALSE))</f>
      </c>
      <c r="M45" s="89" t="s">
        <v>12</v>
      </c>
      <c r="N45" s="265">
        <f>IF(J45="","",VLOOKUP(J45,'選手入力原票'!$A$274:$Q$298,6,FALSE))</f>
      </c>
      <c r="O45" s="89">
        <f>IF(J45="","",VLOOKUP(J45,'選手入力原票'!$A$274:$Q$298,7,FALSE))</f>
      </c>
      <c r="P45" s="89" t="s">
        <v>14</v>
      </c>
      <c r="Q45" s="337" t="s">
        <v>488</v>
      </c>
      <c r="R45" s="226"/>
      <c r="S45" s="336" t="s">
        <v>220</v>
      </c>
      <c r="T45" s="93" t="s">
        <v>490</v>
      </c>
      <c r="U45" s="97"/>
    </row>
    <row r="46" spans="1:21" ht="14.25">
      <c r="A46" s="87" t="s">
        <v>2</v>
      </c>
      <c r="B46" s="87">
        <v>10</v>
      </c>
      <c r="C46" s="96" t="s">
        <v>218</v>
      </c>
      <c r="D46" s="258"/>
      <c r="E46" s="89" t="s">
        <v>9</v>
      </c>
      <c r="F46" s="237"/>
      <c r="G46" s="87" t="s">
        <v>12</v>
      </c>
      <c r="H46" s="90"/>
      <c r="I46" s="89" t="s">
        <v>14</v>
      </c>
      <c r="J46" s="94">
        <f t="shared" si="1"/>
      </c>
      <c r="K46" s="95"/>
      <c r="L46" s="96">
        <f>IF(J46="","",VLOOKUP(J46,'選手入力原票'!$A$274:$Q$298,4,FALSE))</f>
      </c>
      <c r="M46" s="89" t="s">
        <v>12</v>
      </c>
      <c r="N46" s="265">
        <f>IF(J46="","",VLOOKUP(J46,'選手入力原票'!$A$274:$Q$298,6,FALSE))</f>
      </c>
      <c r="O46" s="89">
        <f>IF(J46="","",VLOOKUP(J46,'選手入力原票'!$A$274:$Q$298,7,FALSE))</f>
      </c>
      <c r="P46" s="89" t="s">
        <v>14</v>
      </c>
      <c r="Q46" s="337" t="s">
        <v>488</v>
      </c>
      <c r="R46" s="226"/>
      <c r="S46" s="336" t="s">
        <v>220</v>
      </c>
      <c r="T46" s="93" t="s">
        <v>490</v>
      </c>
      <c r="U46" s="97"/>
    </row>
    <row r="47" spans="1:21" ht="14.25">
      <c r="A47" s="87" t="s">
        <v>2</v>
      </c>
      <c r="B47" s="87">
        <v>10</v>
      </c>
      <c r="C47" s="111" t="s">
        <v>218</v>
      </c>
      <c r="D47" s="258"/>
      <c r="E47" s="89" t="s">
        <v>9</v>
      </c>
      <c r="F47" s="237"/>
      <c r="G47" s="87" t="s">
        <v>12</v>
      </c>
      <c r="H47" s="90"/>
      <c r="I47" s="89" t="s">
        <v>14</v>
      </c>
      <c r="J47" s="94">
        <f t="shared" si="1"/>
      </c>
      <c r="K47" s="95"/>
      <c r="L47" s="96">
        <f>IF(J47="","",VLOOKUP(J47,'選手入力原票'!$A$274:$Q$298,4,FALSE))</f>
      </c>
      <c r="M47" s="89" t="s">
        <v>12</v>
      </c>
      <c r="N47" s="265">
        <f>IF(J47="","",VLOOKUP(J47,'選手入力原票'!$A$274:$Q$298,6,FALSE))</f>
      </c>
      <c r="O47" s="89">
        <f>IF(J47="","",VLOOKUP(J47,'選手入力原票'!$A$274:$Q$298,7,FALSE))</f>
      </c>
      <c r="P47" s="89" t="s">
        <v>14</v>
      </c>
      <c r="Q47" s="337" t="s">
        <v>488</v>
      </c>
      <c r="R47" s="226"/>
      <c r="S47" s="336" t="s">
        <v>220</v>
      </c>
      <c r="T47" s="93" t="s">
        <v>490</v>
      </c>
      <c r="U47" s="97"/>
    </row>
    <row r="48" spans="1:21" ht="14.25">
      <c r="A48" s="112" t="s">
        <v>2</v>
      </c>
      <c r="B48" s="112">
        <v>10</v>
      </c>
      <c r="C48" s="111" t="s">
        <v>218</v>
      </c>
      <c r="D48" s="258"/>
      <c r="E48" s="89" t="s">
        <v>9</v>
      </c>
      <c r="F48" s="240"/>
      <c r="G48" s="87" t="s">
        <v>12</v>
      </c>
      <c r="H48" s="90"/>
      <c r="I48" s="89" t="s">
        <v>14</v>
      </c>
      <c r="J48" s="94">
        <f t="shared" si="1"/>
      </c>
      <c r="K48" s="95"/>
      <c r="L48" s="96">
        <f>IF(J48="","",VLOOKUP(J48,'選手入力原票'!$A$274:$Q$298,4,FALSE))</f>
      </c>
      <c r="M48" s="89" t="s">
        <v>12</v>
      </c>
      <c r="N48" s="265">
        <f>IF(J48="","",VLOOKUP(J48,'選手入力原票'!$A$274:$Q$298,6,FALSE))</f>
      </c>
      <c r="O48" s="89">
        <f>IF(J48="","",VLOOKUP(J48,'選手入力原票'!$A$274:$Q$298,7,FALSE))</f>
      </c>
      <c r="P48" s="89" t="s">
        <v>14</v>
      </c>
      <c r="Q48" s="337" t="s">
        <v>488</v>
      </c>
      <c r="R48" s="229"/>
      <c r="S48" s="336" t="s">
        <v>220</v>
      </c>
      <c r="T48" s="93" t="s">
        <v>490</v>
      </c>
      <c r="U48" s="97"/>
    </row>
    <row r="49" spans="1:21" ht="14.25">
      <c r="A49" s="96" t="s">
        <v>2</v>
      </c>
      <c r="B49" s="96">
        <v>10</v>
      </c>
      <c r="C49" s="96" t="s">
        <v>218</v>
      </c>
      <c r="D49" s="258"/>
      <c r="E49" s="89" t="s">
        <v>9</v>
      </c>
      <c r="F49" s="241"/>
      <c r="G49" s="87" t="s">
        <v>12</v>
      </c>
      <c r="H49" s="90"/>
      <c r="I49" s="89" t="s">
        <v>14</v>
      </c>
      <c r="J49" s="94">
        <f t="shared" si="1"/>
      </c>
      <c r="K49" s="95"/>
      <c r="L49" s="96">
        <f>IF(J49="","",VLOOKUP(J49,'選手入力原票'!$A$274:$Q$298,4,FALSE))</f>
      </c>
      <c r="M49" s="89" t="s">
        <v>12</v>
      </c>
      <c r="N49" s="265">
        <f>IF(J49="","",VLOOKUP(J49,'選手入力原票'!$A$274:$Q$298,6,FALSE))</f>
      </c>
      <c r="O49" s="89">
        <f>IF(J49="","",VLOOKUP(J49,'選手入力原票'!$A$274:$Q$298,7,FALSE))</f>
      </c>
      <c r="P49" s="89" t="s">
        <v>14</v>
      </c>
      <c r="Q49" s="337" t="s">
        <v>488</v>
      </c>
      <c r="R49" s="230"/>
      <c r="S49" s="336" t="s">
        <v>220</v>
      </c>
      <c r="T49" s="93" t="s">
        <v>490</v>
      </c>
      <c r="U49" s="97"/>
    </row>
    <row r="50" spans="1:21" ht="14.25">
      <c r="A50" s="96" t="s">
        <v>2</v>
      </c>
      <c r="B50" s="96">
        <v>10</v>
      </c>
      <c r="C50" s="96" t="s">
        <v>218</v>
      </c>
      <c r="D50" s="258"/>
      <c r="E50" s="89" t="s">
        <v>9</v>
      </c>
      <c r="F50" s="241"/>
      <c r="G50" s="87" t="s">
        <v>12</v>
      </c>
      <c r="H50" s="90"/>
      <c r="I50" s="89" t="s">
        <v>14</v>
      </c>
      <c r="J50" s="94">
        <f t="shared" si="1"/>
      </c>
      <c r="K50" s="95"/>
      <c r="L50" s="96">
        <f>IF(J50="","",VLOOKUP(J50,'選手入力原票'!$A$274:$Q$298,4,FALSE))</f>
      </c>
      <c r="M50" s="89" t="s">
        <v>12</v>
      </c>
      <c r="N50" s="265">
        <f>IF(J50="","",VLOOKUP(J50,'選手入力原票'!$A$274:$Q$298,6,FALSE))</f>
      </c>
      <c r="O50" s="89">
        <f>IF(J50="","",VLOOKUP(J50,'選手入力原票'!$A$274:$Q$298,7,FALSE))</f>
      </c>
      <c r="P50" s="89" t="s">
        <v>14</v>
      </c>
      <c r="Q50" s="337" t="s">
        <v>488</v>
      </c>
      <c r="R50" s="230"/>
      <c r="S50" s="336" t="s">
        <v>220</v>
      </c>
      <c r="T50" s="93" t="s">
        <v>490</v>
      </c>
      <c r="U50" s="97"/>
    </row>
    <row r="51" spans="1:21" ht="14.25">
      <c r="A51" s="96" t="s">
        <v>2</v>
      </c>
      <c r="B51" s="96">
        <v>10</v>
      </c>
      <c r="C51" s="96" t="s">
        <v>218</v>
      </c>
      <c r="D51" s="258"/>
      <c r="E51" s="89" t="s">
        <v>9</v>
      </c>
      <c r="F51" s="241"/>
      <c r="G51" s="87" t="s">
        <v>12</v>
      </c>
      <c r="H51" s="90"/>
      <c r="I51" s="89" t="s">
        <v>14</v>
      </c>
      <c r="J51" s="94">
        <f t="shared" si="1"/>
      </c>
      <c r="K51" s="95"/>
      <c r="L51" s="96">
        <f>IF(J51="","",VLOOKUP(J51,'選手入力原票'!$A$274:$Q$298,4,FALSE))</f>
      </c>
      <c r="M51" s="89" t="s">
        <v>12</v>
      </c>
      <c r="N51" s="265">
        <f>IF(J51="","",VLOOKUP(J51,'選手入力原票'!$A$274:$Q$298,6,FALSE))</f>
      </c>
      <c r="O51" s="89">
        <f>IF(J51="","",VLOOKUP(J51,'選手入力原票'!$A$274:$Q$298,7,FALSE))</f>
      </c>
      <c r="P51" s="89" t="s">
        <v>14</v>
      </c>
      <c r="Q51" s="337" t="s">
        <v>488</v>
      </c>
      <c r="R51" s="230"/>
      <c r="S51" s="336" t="s">
        <v>220</v>
      </c>
      <c r="T51" s="93" t="s">
        <v>490</v>
      </c>
      <c r="U51" s="97"/>
    </row>
    <row r="52" spans="1:21" ht="14.25">
      <c r="A52" s="96" t="s">
        <v>2</v>
      </c>
      <c r="B52" s="96">
        <v>63</v>
      </c>
      <c r="C52" s="96" t="s">
        <v>219</v>
      </c>
      <c r="D52" s="88"/>
      <c r="E52" s="89" t="s">
        <v>9</v>
      </c>
      <c r="F52" s="256"/>
      <c r="G52" s="87" t="s">
        <v>12</v>
      </c>
      <c r="H52" s="90"/>
      <c r="I52" s="89" t="s">
        <v>14</v>
      </c>
      <c r="J52" s="94">
        <f t="shared" si="1"/>
      </c>
      <c r="K52" s="95"/>
      <c r="L52" s="96">
        <f>IF(J52="","",VLOOKUP(J52,'選手入力原票'!$A$274:$Q$298,4,FALSE))</f>
      </c>
      <c r="M52" s="89" t="s">
        <v>12</v>
      </c>
      <c r="N52" s="265">
        <f>IF(J52="","",VLOOKUP(J52,'選手入力原票'!$A$274:$Q$298,6,FALSE))</f>
      </c>
      <c r="O52" s="89">
        <f>IF(J52="","",VLOOKUP(J52,'選手入力原票'!$A$274:$Q$298,7,FALSE))</f>
      </c>
      <c r="P52" s="89" t="s">
        <v>14</v>
      </c>
      <c r="Q52" s="337" t="s">
        <v>488</v>
      </c>
      <c r="R52" s="230"/>
      <c r="S52" s="96" t="s">
        <v>220</v>
      </c>
      <c r="T52" s="93" t="s">
        <v>490</v>
      </c>
      <c r="U52" s="97"/>
    </row>
    <row r="53" spans="1:21" ht="14.25">
      <c r="A53" s="96" t="s">
        <v>2</v>
      </c>
      <c r="B53" s="96">
        <v>63</v>
      </c>
      <c r="C53" s="96" t="s">
        <v>219</v>
      </c>
      <c r="D53" s="88"/>
      <c r="E53" s="89" t="s">
        <v>9</v>
      </c>
      <c r="F53" s="256"/>
      <c r="G53" s="87" t="s">
        <v>12</v>
      </c>
      <c r="H53" s="90"/>
      <c r="I53" s="89" t="s">
        <v>14</v>
      </c>
      <c r="J53" s="94">
        <f t="shared" si="1"/>
      </c>
      <c r="K53" s="95"/>
      <c r="L53" s="96">
        <f>IF(J53="","",VLOOKUP(J53,'選手入力原票'!$A$274:$Q$298,4,FALSE))</f>
      </c>
      <c r="M53" s="89" t="s">
        <v>12</v>
      </c>
      <c r="N53" s="265">
        <f>IF(J53="","",VLOOKUP(J53,'選手入力原票'!$A$274:$Q$298,6,FALSE))</f>
      </c>
      <c r="O53" s="89">
        <f>IF(J53="","",VLOOKUP(J53,'選手入力原票'!$A$274:$Q$298,7,FALSE))</f>
      </c>
      <c r="P53" s="89" t="s">
        <v>14</v>
      </c>
      <c r="Q53" s="337" t="s">
        <v>488</v>
      </c>
      <c r="R53" s="230"/>
      <c r="S53" s="96" t="s">
        <v>220</v>
      </c>
      <c r="T53" s="93" t="s">
        <v>490</v>
      </c>
      <c r="U53" s="97"/>
    </row>
    <row r="54" spans="1:21" ht="14.25">
      <c r="A54" s="96" t="s">
        <v>2</v>
      </c>
      <c r="B54" s="96">
        <v>63</v>
      </c>
      <c r="C54" s="96" t="s">
        <v>219</v>
      </c>
      <c r="D54" s="88"/>
      <c r="E54" s="89" t="s">
        <v>9</v>
      </c>
      <c r="F54" s="256"/>
      <c r="G54" s="87" t="s">
        <v>12</v>
      </c>
      <c r="H54" s="90"/>
      <c r="I54" s="89" t="s">
        <v>14</v>
      </c>
      <c r="J54" s="94">
        <f t="shared" si="1"/>
      </c>
      <c r="K54" s="95"/>
      <c r="L54" s="96">
        <f>IF(J54="","",VLOOKUP(J54,'選手入力原票'!$A$274:$Q$298,4,FALSE))</f>
      </c>
      <c r="M54" s="89" t="s">
        <v>12</v>
      </c>
      <c r="N54" s="265">
        <f>IF(J54="","",VLOOKUP(J54,'選手入力原票'!$A$274:$Q$298,6,FALSE))</f>
      </c>
      <c r="O54" s="89">
        <f>IF(J54="","",VLOOKUP(J54,'選手入力原票'!$A$274:$Q$298,7,FALSE))</f>
      </c>
      <c r="P54" s="89" t="s">
        <v>14</v>
      </c>
      <c r="Q54" s="337" t="s">
        <v>488</v>
      </c>
      <c r="R54" s="230"/>
      <c r="S54" s="96" t="s">
        <v>220</v>
      </c>
      <c r="T54" s="93" t="s">
        <v>490</v>
      </c>
      <c r="U54" s="97"/>
    </row>
    <row r="55" spans="1:21" ht="14.25">
      <c r="A55" s="96" t="s">
        <v>2</v>
      </c>
      <c r="B55" s="96">
        <v>63</v>
      </c>
      <c r="C55" s="96" t="s">
        <v>219</v>
      </c>
      <c r="D55" s="88"/>
      <c r="E55" s="89" t="s">
        <v>9</v>
      </c>
      <c r="F55" s="256"/>
      <c r="G55" s="87" t="s">
        <v>12</v>
      </c>
      <c r="H55" s="90"/>
      <c r="I55" s="89" t="s">
        <v>14</v>
      </c>
      <c r="J55" s="94">
        <f t="shared" si="1"/>
      </c>
      <c r="K55" s="95"/>
      <c r="L55" s="96">
        <f>IF(J55="","",VLOOKUP(J55,'選手入力原票'!$A$274:$Q$298,4,FALSE))</f>
      </c>
      <c r="M55" s="89" t="s">
        <v>12</v>
      </c>
      <c r="N55" s="265">
        <f>IF(J55="","",VLOOKUP(J55,'選手入力原票'!$A$274:$Q$298,6,FALSE))</f>
      </c>
      <c r="O55" s="89">
        <f>IF(J55="","",VLOOKUP(J55,'選手入力原票'!$A$274:$Q$298,7,FALSE))</f>
      </c>
      <c r="P55" s="89" t="s">
        <v>14</v>
      </c>
      <c r="Q55" s="337" t="s">
        <v>488</v>
      </c>
      <c r="R55" s="230"/>
      <c r="S55" s="96" t="s">
        <v>220</v>
      </c>
      <c r="T55" s="93" t="s">
        <v>490</v>
      </c>
      <c r="U55" s="97"/>
    </row>
    <row r="56" spans="1:21" ht="14.25">
      <c r="A56" s="96" t="s">
        <v>2</v>
      </c>
      <c r="B56" s="96">
        <v>63</v>
      </c>
      <c r="C56" s="96" t="s">
        <v>219</v>
      </c>
      <c r="D56" s="88"/>
      <c r="E56" s="89" t="s">
        <v>9</v>
      </c>
      <c r="F56" s="256"/>
      <c r="G56" s="87" t="s">
        <v>12</v>
      </c>
      <c r="H56" s="90"/>
      <c r="I56" s="89" t="s">
        <v>14</v>
      </c>
      <c r="J56" s="94">
        <f t="shared" si="1"/>
      </c>
      <c r="K56" s="95"/>
      <c r="L56" s="96">
        <f>IF(J56="","",VLOOKUP(J56,'選手入力原票'!$A$274:$Q$298,4,FALSE))</f>
      </c>
      <c r="M56" s="89" t="s">
        <v>12</v>
      </c>
      <c r="N56" s="265">
        <f>IF(J56="","",VLOOKUP(J56,'選手入力原票'!$A$274:$Q$298,6,FALSE))</f>
      </c>
      <c r="O56" s="89">
        <f>IF(J56="","",VLOOKUP(J56,'選手入力原票'!$A$274:$Q$298,7,FALSE))</f>
      </c>
      <c r="P56" s="89" t="s">
        <v>14</v>
      </c>
      <c r="Q56" s="337" t="s">
        <v>488</v>
      </c>
      <c r="R56" s="230"/>
      <c r="S56" s="96" t="s">
        <v>220</v>
      </c>
      <c r="T56" s="93" t="s">
        <v>490</v>
      </c>
      <c r="U56" s="97"/>
    </row>
    <row r="57" spans="1:21" ht="14.25">
      <c r="A57" s="96" t="s">
        <v>2</v>
      </c>
      <c r="B57" s="96">
        <v>63</v>
      </c>
      <c r="C57" s="96" t="s">
        <v>219</v>
      </c>
      <c r="D57" s="88"/>
      <c r="E57" s="89" t="s">
        <v>9</v>
      </c>
      <c r="F57" s="256"/>
      <c r="G57" s="87" t="s">
        <v>12</v>
      </c>
      <c r="H57" s="90"/>
      <c r="I57" s="89" t="s">
        <v>14</v>
      </c>
      <c r="J57" s="94">
        <f t="shared" si="1"/>
      </c>
      <c r="K57" s="95"/>
      <c r="L57" s="96">
        <f>IF(J57="","",VLOOKUP(J57,'選手入力原票'!$A$274:$Q$298,4,FALSE))</f>
      </c>
      <c r="M57" s="89" t="s">
        <v>12</v>
      </c>
      <c r="N57" s="265">
        <f>IF(J57="","",VLOOKUP(J57,'選手入力原票'!$A$274:$Q$298,6,FALSE))</f>
      </c>
      <c r="O57" s="89">
        <f>IF(J57="","",VLOOKUP(J57,'選手入力原票'!$A$274:$Q$298,7,FALSE))</f>
      </c>
      <c r="P57" s="89" t="s">
        <v>14</v>
      </c>
      <c r="Q57" s="337" t="s">
        <v>488</v>
      </c>
      <c r="R57" s="230"/>
      <c r="S57" s="96" t="s">
        <v>220</v>
      </c>
      <c r="T57" s="93" t="s">
        <v>490</v>
      </c>
      <c r="U57" s="97"/>
    </row>
    <row r="58" spans="1:21" ht="14.25">
      <c r="A58" s="96" t="s">
        <v>2</v>
      </c>
      <c r="B58" s="96">
        <v>63</v>
      </c>
      <c r="C58" s="96" t="s">
        <v>219</v>
      </c>
      <c r="D58" s="203"/>
      <c r="E58" s="89" t="s">
        <v>9</v>
      </c>
      <c r="F58" s="256"/>
      <c r="G58" s="87" t="s">
        <v>12</v>
      </c>
      <c r="H58" s="90"/>
      <c r="I58" s="89" t="s">
        <v>14</v>
      </c>
      <c r="J58" s="94">
        <f t="shared" si="1"/>
      </c>
      <c r="K58" s="95"/>
      <c r="L58" s="96">
        <f>IF(J58="","",VLOOKUP(J58,'選手入力原票'!$A$274:$Q$298,4,FALSE))</f>
      </c>
      <c r="M58" s="89" t="s">
        <v>12</v>
      </c>
      <c r="N58" s="265">
        <f>IF(J58="","",VLOOKUP(J58,'選手入力原票'!$A$274:$Q$298,6,FALSE))</f>
      </c>
      <c r="O58" s="89">
        <f>IF(J58="","",VLOOKUP(J58,'選手入力原票'!$A$274:$Q$298,7,FALSE))</f>
      </c>
      <c r="P58" s="89" t="s">
        <v>14</v>
      </c>
      <c r="Q58" s="337" t="s">
        <v>488</v>
      </c>
      <c r="R58" s="230"/>
      <c r="S58" s="96" t="s">
        <v>220</v>
      </c>
      <c r="T58" s="93" t="s">
        <v>490</v>
      </c>
      <c r="U58" s="97"/>
    </row>
    <row r="59" spans="1:21" ht="14.25">
      <c r="A59" s="96" t="s">
        <v>2</v>
      </c>
      <c r="B59" s="96">
        <v>63</v>
      </c>
      <c r="C59" s="96" t="s">
        <v>219</v>
      </c>
      <c r="D59" s="203"/>
      <c r="E59" s="89" t="s">
        <v>9</v>
      </c>
      <c r="F59" s="256"/>
      <c r="G59" s="87" t="s">
        <v>12</v>
      </c>
      <c r="H59" s="90"/>
      <c r="I59" s="89" t="s">
        <v>14</v>
      </c>
      <c r="J59" s="94">
        <f t="shared" si="1"/>
      </c>
      <c r="K59" s="95"/>
      <c r="L59" s="96">
        <f>IF(J59="","",VLOOKUP(J59,'選手入力原票'!$A$274:$Q$298,4,FALSE))</f>
      </c>
      <c r="M59" s="89" t="s">
        <v>12</v>
      </c>
      <c r="N59" s="265">
        <f>IF(J59="","",VLOOKUP(J59,'選手入力原票'!$A$274:$Q$298,6,FALSE))</f>
      </c>
      <c r="O59" s="89">
        <f>IF(J59="","",VLOOKUP(J59,'選手入力原票'!$A$274:$Q$298,7,FALSE))</f>
      </c>
      <c r="P59" s="89" t="s">
        <v>14</v>
      </c>
      <c r="Q59" s="337" t="s">
        <v>488</v>
      </c>
      <c r="R59" s="230"/>
      <c r="S59" s="96" t="s">
        <v>220</v>
      </c>
      <c r="T59" s="93" t="s">
        <v>490</v>
      </c>
      <c r="U59" s="97"/>
    </row>
    <row r="60" spans="1:21" ht="14.25">
      <c r="A60" s="96" t="s">
        <v>2</v>
      </c>
      <c r="B60" s="96">
        <v>62</v>
      </c>
      <c r="C60" s="96" t="s">
        <v>228</v>
      </c>
      <c r="D60" s="203"/>
      <c r="E60" s="89" t="s">
        <v>9</v>
      </c>
      <c r="F60" s="256"/>
      <c r="G60" s="87" t="s">
        <v>12</v>
      </c>
      <c r="H60" s="90"/>
      <c r="I60" s="89" t="s">
        <v>14</v>
      </c>
      <c r="J60" s="94">
        <f t="shared" si="1"/>
      </c>
      <c r="K60" s="95"/>
      <c r="L60" s="96">
        <f>IF(J60="","",VLOOKUP(J60,'選手入力原票'!$A$274:$Q$298,4,FALSE))</f>
      </c>
      <c r="M60" s="89" t="s">
        <v>12</v>
      </c>
      <c r="N60" s="265">
        <f>IF(J60="","",VLOOKUP(J60,'選手入力原票'!$A$274:$Q$298,6,FALSE))</f>
      </c>
      <c r="O60" s="89">
        <f>IF(J60="","",VLOOKUP(J60,'選手入力原票'!$A$274:$Q$298,7,FALSE))</f>
      </c>
      <c r="P60" s="89" t="s">
        <v>14</v>
      </c>
      <c r="Q60" s="337" t="s">
        <v>488</v>
      </c>
      <c r="R60" s="230"/>
      <c r="S60" s="96" t="s">
        <v>220</v>
      </c>
      <c r="T60" s="93" t="s">
        <v>490</v>
      </c>
      <c r="U60" s="97"/>
    </row>
    <row r="61" spans="1:21" ht="14.25">
      <c r="A61" s="96" t="s">
        <v>2</v>
      </c>
      <c r="B61" s="96">
        <v>62</v>
      </c>
      <c r="C61" s="96" t="s">
        <v>228</v>
      </c>
      <c r="D61" s="203"/>
      <c r="E61" s="89" t="s">
        <v>9</v>
      </c>
      <c r="F61" s="256"/>
      <c r="G61" s="87" t="s">
        <v>12</v>
      </c>
      <c r="H61" s="90"/>
      <c r="I61" s="89" t="s">
        <v>14</v>
      </c>
      <c r="J61" s="94">
        <f t="shared" si="1"/>
      </c>
      <c r="K61" s="95"/>
      <c r="L61" s="96">
        <f>IF(J61="","",VLOOKUP(J61,'選手入力原票'!$A$274:$Q$298,4,FALSE))</f>
      </c>
      <c r="M61" s="89" t="s">
        <v>12</v>
      </c>
      <c r="N61" s="265">
        <f>IF(J61="","",VLOOKUP(J61,'選手入力原票'!$A$274:$Q$298,6,FALSE))</f>
      </c>
      <c r="O61" s="89">
        <f>IF(J61="","",VLOOKUP(J61,'選手入力原票'!$A$274:$Q$298,7,FALSE))</f>
      </c>
      <c r="P61" s="89" t="s">
        <v>14</v>
      </c>
      <c r="Q61" s="337" t="s">
        <v>488</v>
      </c>
      <c r="R61" s="230"/>
      <c r="S61" s="96" t="s">
        <v>220</v>
      </c>
      <c r="T61" s="93" t="s">
        <v>490</v>
      </c>
      <c r="U61" s="97"/>
    </row>
    <row r="62" spans="1:21" ht="14.25">
      <c r="A62" s="96" t="s">
        <v>2</v>
      </c>
      <c r="B62" s="96">
        <v>62</v>
      </c>
      <c r="C62" s="96" t="s">
        <v>228</v>
      </c>
      <c r="D62" s="203"/>
      <c r="E62" s="89" t="s">
        <v>9</v>
      </c>
      <c r="F62" s="256"/>
      <c r="G62" s="87" t="s">
        <v>12</v>
      </c>
      <c r="H62" s="90"/>
      <c r="I62" s="89" t="s">
        <v>14</v>
      </c>
      <c r="J62" s="94">
        <f t="shared" si="1"/>
      </c>
      <c r="K62" s="95"/>
      <c r="L62" s="96">
        <f>IF(J62="","",VLOOKUP(J62,'選手入力原票'!$A$274:$Q$298,4,FALSE))</f>
      </c>
      <c r="M62" s="89" t="s">
        <v>12</v>
      </c>
      <c r="N62" s="265">
        <f>IF(J62="","",VLOOKUP(J62,'選手入力原票'!$A$274:$Q$298,6,FALSE))</f>
      </c>
      <c r="O62" s="89">
        <f>IF(J62="","",VLOOKUP(J62,'選手入力原票'!$A$274:$Q$298,7,FALSE))</f>
      </c>
      <c r="P62" s="89" t="s">
        <v>14</v>
      </c>
      <c r="Q62" s="337" t="s">
        <v>488</v>
      </c>
      <c r="R62" s="230"/>
      <c r="S62" s="96" t="s">
        <v>220</v>
      </c>
      <c r="T62" s="93" t="s">
        <v>490</v>
      </c>
      <c r="U62" s="97"/>
    </row>
    <row r="63" spans="1:21" ht="14.25">
      <c r="A63" s="96" t="s">
        <v>2</v>
      </c>
      <c r="B63" s="96">
        <v>62</v>
      </c>
      <c r="C63" s="96" t="s">
        <v>228</v>
      </c>
      <c r="D63" s="203"/>
      <c r="E63" s="89" t="s">
        <v>9</v>
      </c>
      <c r="F63" s="256"/>
      <c r="G63" s="87" t="s">
        <v>12</v>
      </c>
      <c r="H63" s="90"/>
      <c r="I63" s="89" t="s">
        <v>14</v>
      </c>
      <c r="J63" s="94">
        <f t="shared" si="1"/>
      </c>
      <c r="K63" s="95"/>
      <c r="L63" s="96">
        <f>IF(J63="","",VLOOKUP(J63,'選手入力原票'!$A$274:$Q$298,4,FALSE))</f>
      </c>
      <c r="M63" s="89" t="s">
        <v>12</v>
      </c>
      <c r="N63" s="265">
        <f>IF(J63="","",VLOOKUP(J63,'選手入力原票'!$A$274:$Q$298,6,FALSE))</f>
      </c>
      <c r="O63" s="89">
        <f>IF(J63="","",VLOOKUP(J63,'選手入力原票'!$A$274:$Q$298,7,FALSE))</f>
      </c>
      <c r="P63" s="89" t="s">
        <v>14</v>
      </c>
      <c r="Q63" s="337" t="s">
        <v>488</v>
      </c>
      <c r="R63" s="230"/>
      <c r="S63" s="96" t="s">
        <v>220</v>
      </c>
      <c r="T63" s="93" t="s">
        <v>490</v>
      </c>
      <c r="U63" s="97"/>
    </row>
    <row r="64" spans="1:21" ht="14.25">
      <c r="A64" s="96" t="s">
        <v>2</v>
      </c>
      <c r="B64" s="96">
        <v>62</v>
      </c>
      <c r="C64" s="96" t="s">
        <v>228</v>
      </c>
      <c r="D64" s="203"/>
      <c r="E64" s="89" t="s">
        <v>9</v>
      </c>
      <c r="F64" s="256"/>
      <c r="G64" s="87" t="s">
        <v>12</v>
      </c>
      <c r="H64" s="90"/>
      <c r="I64" s="89" t="s">
        <v>14</v>
      </c>
      <c r="J64" s="94">
        <f t="shared" si="1"/>
      </c>
      <c r="K64" s="95"/>
      <c r="L64" s="96">
        <f>IF(J64="","",VLOOKUP(J64,'選手入力原票'!$A$274:$Q$298,4,FALSE))</f>
      </c>
      <c r="M64" s="89" t="s">
        <v>12</v>
      </c>
      <c r="N64" s="265">
        <f>IF(J64="","",VLOOKUP(J64,'選手入力原票'!$A$274:$Q$298,6,FALSE))</f>
      </c>
      <c r="O64" s="89">
        <f>IF(J64="","",VLOOKUP(J64,'選手入力原票'!$A$274:$Q$298,7,FALSE))</f>
      </c>
      <c r="P64" s="89" t="s">
        <v>14</v>
      </c>
      <c r="Q64" s="337" t="s">
        <v>488</v>
      </c>
      <c r="R64" s="230"/>
      <c r="S64" s="96" t="s">
        <v>220</v>
      </c>
      <c r="T64" s="93" t="s">
        <v>490</v>
      </c>
      <c r="U64" s="97"/>
    </row>
    <row r="65" spans="1:21" ht="14.25">
      <c r="A65" s="96" t="s">
        <v>2</v>
      </c>
      <c r="B65" s="96">
        <v>62</v>
      </c>
      <c r="C65" s="96" t="s">
        <v>228</v>
      </c>
      <c r="D65" s="203"/>
      <c r="E65" s="89" t="s">
        <v>9</v>
      </c>
      <c r="F65" s="256"/>
      <c r="G65" s="87" t="s">
        <v>12</v>
      </c>
      <c r="H65" s="90"/>
      <c r="I65" s="89" t="s">
        <v>14</v>
      </c>
      <c r="J65" s="94">
        <f t="shared" si="1"/>
      </c>
      <c r="K65" s="95"/>
      <c r="L65" s="96">
        <f>IF(J65="","",VLOOKUP(J65,'選手入力原票'!$A$274:$Q$298,4,FALSE))</f>
      </c>
      <c r="M65" s="89" t="s">
        <v>12</v>
      </c>
      <c r="N65" s="265">
        <f>IF(J65="","",VLOOKUP(J65,'選手入力原票'!$A$274:$Q$298,6,FALSE))</f>
      </c>
      <c r="O65" s="89">
        <f>IF(J65="","",VLOOKUP(J65,'選手入力原票'!$A$274:$Q$298,7,FALSE))</f>
      </c>
      <c r="P65" s="89" t="s">
        <v>14</v>
      </c>
      <c r="Q65" s="337" t="s">
        <v>488</v>
      </c>
      <c r="R65" s="230"/>
      <c r="S65" s="96" t="s">
        <v>220</v>
      </c>
      <c r="T65" s="93" t="s">
        <v>490</v>
      </c>
      <c r="U65" s="97"/>
    </row>
    <row r="66" spans="1:21" ht="14.25">
      <c r="A66" s="96" t="s">
        <v>2</v>
      </c>
      <c r="B66" s="96">
        <v>62</v>
      </c>
      <c r="C66" s="96" t="s">
        <v>228</v>
      </c>
      <c r="D66" s="203"/>
      <c r="E66" s="89" t="s">
        <v>9</v>
      </c>
      <c r="F66" s="256"/>
      <c r="G66" s="87" t="s">
        <v>12</v>
      </c>
      <c r="H66" s="90"/>
      <c r="I66" s="89" t="s">
        <v>14</v>
      </c>
      <c r="J66" s="94">
        <f t="shared" si="1"/>
      </c>
      <c r="K66" s="95"/>
      <c r="L66" s="96">
        <f>IF(J66="","",VLOOKUP(J66,'選手入力原票'!$A$274:$Q$298,4,FALSE))</f>
      </c>
      <c r="M66" s="89" t="s">
        <v>12</v>
      </c>
      <c r="N66" s="265">
        <f>IF(J66="","",VLOOKUP(J66,'選手入力原票'!$A$274:$Q$298,6,FALSE))</f>
      </c>
      <c r="O66" s="89">
        <f>IF(J66="","",VLOOKUP(J66,'選手入力原票'!$A$274:$Q$298,7,FALSE))</f>
      </c>
      <c r="P66" s="89" t="s">
        <v>14</v>
      </c>
      <c r="Q66" s="337" t="s">
        <v>488</v>
      </c>
      <c r="R66" s="230"/>
      <c r="S66" s="96" t="s">
        <v>220</v>
      </c>
      <c r="T66" s="93" t="s">
        <v>490</v>
      </c>
      <c r="U66" s="97"/>
    </row>
    <row r="67" spans="1:21" ht="14.25">
      <c r="A67" s="96" t="s">
        <v>2</v>
      </c>
      <c r="B67" s="96">
        <v>62</v>
      </c>
      <c r="C67" s="96" t="s">
        <v>228</v>
      </c>
      <c r="D67" s="203"/>
      <c r="E67" s="89" t="s">
        <v>9</v>
      </c>
      <c r="F67" s="256"/>
      <c r="G67" s="87" t="s">
        <v>12</v>
      </c>
      <c r="H67" s="90"/>
      <c r="I67" s="89" t="s">
        <v>14</v>
      </c>
      <c r="J67" s="94">
        <f t="shared" si="1"/>
      </c>
      <c r="K67" s="95"/>
      <c r="L67" s="96">
        <f>IF(J67="","",VLOOKUP(J67,'選手入力原票'!$A$274:$Q$298,4,FALSE))</f>
      </c>
      <c r="M67" s="89" t="s">
        <v>12</v>
      </c>
      <c r="N67" s="265">
        <f>IF(J67="","",VLOOKUP(J67,'選手入力原票'!$A$274:$Q$298,6,FALSE))</f>
      </c>
      <c r="O67" s="89">
        <f>IF(J67="","",VLOOKUP(J67,'選手入力原票'!$A$274:$Q$298,7,FALSE))</f>
      </c>
      <c r="P67" s="89" t="s">
        <v>14</v>
      </c>
      <c r="Q67" s="337" t="s">
        <v>488</v>
      </c>
      <c r="R67" s="230"/>
      <c r="S67" s="96" t="s">
        <v>220</v>
      </c>
      <c r="T67" s="93" t="s">
        <v>490</v>
      </c>
      <c r="U67" s="97"/>
    </row>
    <row r="68" spans="1:21" ht="14.25">
      <c r="A68" s="96" t="s">
        <v>2</v>
      </c>
      <c r="B68" s="96"/>
      <c r="C68" s="96"/>
      <c r="D68" s="88"/>
      <c r="E68" s="89" t="s">
        <v>9</v>
      </c>
      <c r="F68" s="241"/>
      <c r="G68" s="87" t="s">
        <v>12</v>
      </c>
      <c r="H68" s="90"/>
      <c r="I68" s="89" t="s">
        <v>14</v>
      </c>
      <c r="J68" s="94">
        <f t="shared" si="1"/>
      </c>
      <c r="K68" s="95"/>
      <c r="L68" s="96">
        <f>IF(J68="","",VLOOKUP(J68,'選手入力原票'!$A$274:$Q$298,4,FALSE))</f>
      </c>
      <c r="M68" s="87" t="s">
        <v>12</v>
      </c>
      <c r="N68" s="267">
        <f>IF(J68="","",VLOOKUP(J68,'選手入力原票'!$A$274:$Q$298,6,FALSE))</f>
      </c>
      <c r="O68" s="98">
        <f>IF(J68="","",VLOOKUP(J68,'選手入力原票'!$A$274:$Q$298,7,FALSE))</f>
      </c>
      <c r="P68" s="89" t="s">
        <v>14</v>
      </c>
      <c r="Q68" s="337" t="s">
        <v>488</v>
      </c>
      <c r="R68" s="230"/>
      <c r="S68" s="96" t="s">
        <v>220</v>
      </c>
      <c r="T68" s="93" t="s">
        <v>490</v>
      </c>
      <c r="U68" s="97"/>
    </row>
    <row r="69" spans="1:21" ht="14.25">
      <c r="A69" s="96" t="s">
        <v>2</v>
      </c>
      <c r="B69" s="96"/>
      <c r="C69" s="96"/>
      <c r="D69" s="88"/>
      <c r="E69" s="89" t="s">
        <v>9</v>
      </c>
      <c r="F69" s="241"/>
      <c r="G69" s="87" t="s">
        <v>12</v>
      </c>
      <c r="H69" s="90"/>
      <c r="I69" s="89" t="s">
        <v>14</v>
      </c>
      <c r="J69" s="94">
        <f t="shared" si="1"/>
      </c>
      <c r="K69" s="95"/>
      <c r="L69" s="96">
        <f>IF(J69="","",VLOOKUP(J69,'選手入力原票'!$A$274:$Q$298,4,FALSE))</f>
      </c>
      <c r="M69" s="87" t="s">
        <v>12</v>
      </c>
      <c r="N69" s="267">
        <f>IF(J69="","",VLOOKUP(J69,'選手入力原票'!$A$274:$Q$298,6,FALSE))</f>
      </c>
      <c r="O69" s="98">
        <f>IF(J69="","",VLOOKUP(J69,'選手入力原票'!$A$274:$Q$298,7,FALSE))</f>
      </c>
      <c r="P69" s="89" t="s">
        <v>14</v>
      </c>
      <c r="Q69" s="337" t="s">
        <v>488</v>
      </c>
      <c r="R69" s="230"/>
      <c r="S69" s="96" t="s">
        <v>220</v>
      </c>
      <c r="T69" s="93" t="s">
        <v>490</v>
      </c>
      <c r="U69" s="97"/>
    </row>
    <row r="70" spans="1:21" ht="14.25">
      <c r="A70" s="96" t="s">
        <v>2</v>
      </c>
      <c r="B70" s="96"/>
      <c r="C70" s="96"/>
      <c r="D70" s="88"/>
      <c r="E70" s="89" t="s">
        <v>9</v>
      </c>
      <c r="F70" s="241"/>
      <c r="G70" s="87" t="s">
        <v>12</v>
      </c>
      <c r="H70" s="90"/>
      <c r="I70" s="89" t="s">
        <v>14</v>
      </c>
      <c r="J70" s="94">
        <f t="shared" si="1"/>
      </c>
      <c r="K70" s="95"/>
      <c r="L70" s="96">
        <f>IF(J70="","",VLOOKUP(J70,'選手入力原票'!$A$274:$Q$298,4,FALSE))</f>
      </c>
      <c r="M70" s="87" t="s">
        <v>12</v>
      </c>
      <c r="N70" s="267">
        <f>IF(J70="","",VLOOKUP(J70,'選手入力原票'!$A$274:$Q$298,6,FALSE))</f>
      </c>
      <c r="O70" s="98">
        <f>IF(J70="","",VLOOKUP(J70,'選手入力原票'!$A$274:$Q$298,7,FALSE))</f>
      </c>
      <c r="P70" s="89" t="s">
        <v>14</v>
      </c>
      <c r="Q70" s="337" t="s">
        <v>488</v>
      </c>
      <c r="R70" s="230"/>
      <c r="S70" s="96" t="s">
        <v>220</v>
      </c>
      <c r="T70" s="93" t="s">
        <v>490</v>
      </c>
      <c r="U70" s="97"/>
    </row>
    <row r="71" spans="1:21" ht="14.25">
      <c r="A71" s="96" t="s">
        <v>2</v>
      </c>
      <c r="B71" s="96"/>
      <c r="C71" s="96"/>
      <c r="D71" s="88"/>
      <c r="E71" s="89" t="s">
        <v>9</v>
      </c>
      <c r="F71" s="241"/>
      <c r="G71" s="87" t="s">
        <v>12</v>
      </c>
      <c r="H71" s="90"/>
      <c r="I71" s="89" t="s">
        <v>14</v>
      </c>
      <c r="J71" s="94">
        <f t="shared" si="1"/>
      </c>
      <c r="K71" s="95"/>
      <c r="L71" s="96">
        <f>IF(J71="","",VLOOKUP(J71,'選手入力原票'!$A$274:$Q$298,4,FALSE))</f>
      </c>
      <c r="M71" s="87" t="s">
        <v>12</v>
      </c>
      <c r="N71" s="267">
        <f>IF(J71="","",VLOOKUP(J71,'選手入力原票'!$A$274:$Q$298,6,FALSE))</f>
      </c>
      <c r="O71" s="98">
        <f>IF(J71="","",VLOOKUP(J71,'選手入力原票'!$A$274:$Q$298,7,FALSE))</f>
      </c>
      <c r="P71" s="89" t="s">
        <v>14</v>
      </c>
      <c r="Q71" s="337" t="s">
        <v>488</v>
      </c>
      <c r="R71" s="230"/>
      <c r="S71" s="96" t="s">
        <v>220</v>
      </c>
      <c r="T71" s="93" t="s">
        <v>490</v>
      </c>
      <c r="U71" s="97"/>
    </row>
    <row r="72" spans="1:21" ht="14.25">
      <c r="A72" s="96" t="s">
        <v>2</v>
      </c>
      <c r="B72" s="96"/>
      <c r="C72" s="96"/>
      <c r="D72" s="88"/>
      <c r="E72" s="89" t="s">
        <v>9</v>
      </c>
      <c r="F72" s="241"/>
      <c r="G72" s="87" t="s">
        <v>12</v>
      </c>
      <c r="H72" s="90"/>
      <c r="I72" s="89" t="s">
        <v>14</v>
      </c>
      <c r="J72" s="94">
        <f t="shared" si="1"/>
      </c>
      <c r="K72" s="95"/>
      <c r="L72" s="96">
        <f>IF(J72="","",VLOOKUP(J72,'選手入力原票'!$A$274:$Q$298,4,FALSE))</f>
      </c>
      <c r="M72" s="87" t="s">
        <v>12</v>
      </c>
      <c r="N72" s="267">
        <f>IF(J72="","",VLOOKUP(J72,'選手入力原票'!$A$274:$Q$298,6,FALSE))</f>
      </c>
      <c r="O72" s="98">
        <f>IF(J72="","",VLOOKUP(J72,'選手入力原票'!$A$274:$Q$298,7,FALSE))</f>
      </c>
      <c r="P72" s="89" t="s">
        <v>14</v>
      </c>
      <c r="Q72" s="337" t="s">
        <v>488</v>
      </c>
      <c r="R72" s="230"/>
      <c r="S72" s="96" t="s">
        <v>220</v>
      </c>
      <c r="T72" s="93" t="s">
        <v>490</v>
      </c>
      <c r="U72" s="97"/>
    </row>
    <row r="73" spans="1:21" ht="14.25">
      <c r="A73" s="96" t="s">
        <v>2</v>
      </c>
      <c r="B73" s="96"/>
      <c r="C73" s="96"/>
      <c r="D73" s="88"/>
      <c r="E73" s="89" t="s">
        <v>9</v>
      </c>
      <c r="F73" s="241"/>
      <c r="G73" s="87" t="s">
        <v>12</v>
      </c>
      <c r="H73" s="90"/>
      <c r="I73" s="89" t="s">
        <v>14</v>
      </c>
      <c r="J73" s="94">
        <f t="shared" si="1"/>
      </c>
      <c r="K73" s="95"/>
      <c r="L73" s="96">
        <f>IF(J73="","",VLOOKUP(J73,'選手入力原票'!$A$274:$Q$298,4,FALSE))</f>
      </c>
      <c r="M73" s="87" t="s">
        <v>12</v>
      </c>
      <c r="N73" s="267">
        <f>IF(J73="","",VLOOKUP(J73,'選手入力原票'!$A$274:$Q$298,6,FALSE))</f>
      </c>
      <c r="O73" s="98">
        <f>IF(J73="","",VLOOKUP(J73,'選手入力原票'!$A$274:$Q$298,7,FALSE))</f>
      </c>
      <c r="P73" s="89" t="s">
        <v>14</v>
      </c>
      <c r="Q73" s="337" t="s">
        <v>488</v>
      </c>
      <c r="R73" s="230"/>
      <c r="S73" s="96" t="s">
        <v>220</v>
      </c>
      <c r="T73" s="93" t="s">
        <v>490</v>
      </c>
      <c r="U73" s="97"/>
    </row>
    <row r="74" spans="1:21" ht="14.25">
      <c r="A74" s="96" t="s">
        <v>2</v>
      </c>
      <c r="B74" s="96"/>
      <c r="C74" s="96"/>
      <c r="D74" s="88"/>
      <c r="E74" s="89" t="s">
        <v>9</v>
      </c>
      <c r="F74" s="241"/>
      <c r="G74" s="87" t="s">
        <v>12</v>
      </c>
      <c r="H74" s="90"/>
      <c r="I74" s="89" t="s">
        <v>14</v>
      </c>
      <c r="J74" s="94">
        <f t="shared" si="1"/>
      </c>
      <c r="K74" s="95"/>
      <c r="L74" s="96">
        <f>IF(J74="","",VLOOKUP(J74,'選手入力原票'!$A$274:$Q$298,4,FALSE))</f>
      </c>
      <c r="M74" s="87" t="s">
        <v>12</v>
      </c>
      <c r="N74" s="267">
        <f>IF(J74="","",VLOOKUP(J74,'選手入力原票'!$A$274:$Q$298,6,FALSE))</f>
      </c>
      <c r="O74" s="98">
        <f>IF(J74="","",VLOOKUP(J74,'選手入力原票'!$A$274:$Q$298,7,FALSE))</f>
      </c>
      <c r="P74" s="89" t="s">
        <v>14</v>
      </c>
      <c r="Q74" s="337" t="s">
        <v>488</v>
      </c>
      <c r="R74" s="230"/>
      <c r="S74" s="96" t="s">
        <v>220</v>
      </c>
      <c r="T74" s="93" t="s">
        <v>490</v>
      </c>
      <c r="U74" s="97"/>
    </row>
    <row r="75" spans="1:21" ht="14.25">
      <c r="A75" s="96" t="s">
        <v>2</v>
      </c>
      <c r="B75" s="96"/>
      <c r="C75" s="96"/>
      <c r="D75" s="88"/>
      <c r="E75" s="89" t="s">
        <v>9</v>
      </c>
      <c r="F75" s="241"/>
      <c r="G75" s="87" t="s">
        <v>12</v>
      </c>
      <c r="H75" s="90"/>
      <c r="I75" s="89" t="s">
        <v>14</v>
      </c>
      <c r="J75" s="94">
        <f t="shared" si="1"/>
      </c>
      <c r="K75" s="95"/>
      <c r="L75" s="96">
        <f>IF(J75="","",VLOOKUP(J75,'選手入力原票'!$A$274:$Q$298,4,FALSE))</f>
      </c>
      <c r="M75" s="87" t="s">
        <v>12</v>
      </c>
      <c r="N75" s="267">
        <f>IF(J75="","",VLOOKUP(J75,'選手入力原票'!$A$274:$Q$298,6,FALSE))</f>
      </c>
      <c r="O75" s="98">
        <f>IF(J75="","",VLOOKUP(J75,'選手入力原票'!$A$274:$Q$298,7,FALSE))</f>
      </c>
      <c r="P75" s="89" t="s">
        <v>14</v>
      </c>
      <c r="Q75" s="337" t="s">
        <v>488</v>
      </c>
      <c r="R75" s="230"/>
      <c r="S75" s="96" t="s">
        <v>220</v>
      </c>
      <c r="T75" s="93" t="s">
        <v>490</v>
      </c>
      <c r="U75" s="97"/>
    </row>
    <row r="76" spans="1:21" ht="14.25">
      <c r="A76" s="96" t="s">
        <v>2</v>
      </c>
      <c r="B76" s="96"/>
      <c r="C76" s="96"/>
      <c r="D76" s="88"/>
      <c r="E76" s="89" t="s">
        <v>9</v>
      </c>
      <c r="F76" s="241"/>
      <c r="G76" s="87" t="s">
        <v>12</v>
      </c>
      <c r="H76" s="90"/>
      <c r="I76" s="89" t="s">
        <v>14</v>
      </c>
      <c r="J76" s="94">
        <f t="shared" si="1"/>
      </c>
      <c r="K76" s="95"/>
      <c r="L76" s="96">
        <f>IF(J76="","",VLOOKUP(J76,'選手入力原票'!$A$274:$Q$298,4,FALSE))</f>
      </c>
      <c r="M76" s="87" t="s">
        <v>12</v>
      </c>
      <c r="N76" s="267">
        <f>IF(J76="","",VLOOKUP(J76,'選手入力原票'!$A$274:$Q$298,6,FALSE))</f>
      </c>
      <c r="O76" s="98">
        <f>IF(J76="","",VLOOKUP(J76,'選手入力原票'!$A$274:$Q$298,7,FALSE))</f>
      </c>
      <c r="P76" s="89" t="s">
        <v>14</v>
      </c>
      <c r="Q76" s="337" t="s">
        <v>488</v>
      </c>
      <c r="R76" s="230"/>
      <c r="S76" s="96" t="s">
        <v>220</v>
      </c>
      <c r="T76" s="93" t="s">
        <v>490</v>
      </c>
      <c r="U76" s="97"/>
    </row>
    <row r="77" spans="1:21" ht="14.25">
      <c r="A77" s="96" t="s">
        <v>2</v>
      </c>
      <c r="B77" s="96"/>
      <c r="C77" s="96"/>
      <c r="D77" s="252"/>
      <c r="E77" s="253" t="s">
        <v>9</v>
      </c>
      <c r="F77" s="241"/>
      <c r="G77" s="254" t="s">
        <v>12</v>
      </c>
      <c r="H77" s="255"/>
      <c r="I77" s="253" t="s">
        <v>14</v>
      </c>
      <c r="J77" s="94">
        <f t="shared" si="1"/>
      </c>
      <c r="K77" s="95"/>
      <c r="L77" s="96">
        <f>IF(J77="","",VLOOKUP(J77,'選手入力原票'!$A$274:$Q$298,4,FALSE))</f>
      </c>
      <c r="M77" s="254" t="s">
        <v>12</v>
      </c>
      <c r="N77" s="267">
        <f>IF(J77="","",VLOOKUP(J77,'選手入力原票'!$A$274:$Q$298,6,FALSE))</f>
      </c>
      <c r="O77" s="98">
        <f>IF(J77="","",VLOOKUP(J77,'選手入力原票'!$A$274:$Q$298,7,FALSE))</f>
      </c>
      <c r="P77" s="253" t="s">
        <v>14</v>
      </c>
      <c r="Q77" s="337" t="s">
        <v>488</v>
      </c>
      <c r="R77" s="230"/>
      <c r="S77" s="96" t="s">
        <v>220</v>
      </c>
      <c r="T77" s="309" t="s">
        <v>490</v>
      </c>
      <c r="U77" s="97"/>
    </row>
    <row r="78" ht="14.25">
      <c r="F78" s="48"/>
    </row>
    <row r="79" ht="14.25">
      <c r="F79" s="48"/>
    </row>
    <row r="80" ht="14.25">
      <c r="F80" s="48"/>
    </row>
    <row r="81" ht="14.25">
      <c r="F81" s="48"/>
    </row>
    <row r="82" ht="14.25">
      <c r="F82" s="48"/>
    </row>
    <row r="83" ht="14.25">
      <c r="F83" s="48"/>
    </row>
    <row r="84" ht="14.25">
      <c r="F84" s="48"/>
    </row>
    <row r="85" ht="14.25">
      <c r="F85" s="48"/>
    </row>
    <row r="86" ht="14.25">
      <c r="F86" s="48"/>
    </row>
    <row r="87" ht="14.25">
      <c r="F87" s="48"/>
    </row>
    <row r="88" ht="14.25">
      <c r="F88" s="48"/>
    </row>
    <row r="89" ht="14.25">
      <c r="F89" s="48"/>
    </row>
    <row r="90" ht="14.25">
      <c r="F90" s="48"/>
    </row>
    <row r="91" ht="14.25">
      <c r="F91" s="48"/>
    </row>
    <row r="92" ht="14.25">
      <c r="F92" s="48"/>
    </row>
    <row r="93" ht="14.25">
      <c r="F93" s="48"/>
    </row>
    <row r="94" ht="14.25">
      <c r="F94" s="48"/>
    </row>
    <row r="95" ht="14.25">
      <c r="F95" s="48"/>
    </row>
    <row r="96" ht="14.25">
      <c r="F96" s="48"/>
    </row>
    <row r="97" ht="14.25">
      <c r="F97" s="48"/>
    </row>
    <row r="98" ht="14.25">
      <c r="F98" s="48"/>
    </row>
    <row r="99" ht="14.25">
      <c r="F99" s="48"/>
    </row>
    <row r="100" ht="14.25">
      <c r="F100" s="48"/>
    </row>
    <row r="101" ht="14.25">
      <c r="F101" s="48"/>
    </row>
    <row r="102" ht="14.25">
      <c r="F102" s="48"/>
    </row>
    <row r="103" ht="14.25">
      <c r="F103" s="48"/>
    </row>
    <row r="104" ht="14.25">
      <c r="F104" s="48"/>
    </row>
    <row r="105" ht="14.25">
      <c r="F105" s="48"/>
    </row>
    <row r="106" ht="14.25">
      <c r="F106" s="48"/>
    </row>
    <row r="107" ht="14.25">
      <c r="F107" s="48"/>
    </row>
    <row r="108" ht="14.25">
      <c r="F108" s="48"/>
    </row>
    <row r="109" ht="14.25">
      <c r="F109" s="48"/>
    </row>
  </sheetData>
  <sheetProtection/>
  <printOptions/>
  <pageMargins left="0.6694444444444444" right="0.6298611111111111" top="0.8270833333333333" bottom="0.8284722222222223" header="0" footer="0"/>
  <pageSetup horizontalDpi="204" verticalDpi="204" orientation="portrait" paperSize="12"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22">
      <selection activeCell="L51" sqref="L51"/>
    </sheetView>
  </sheetViews>
  <sheetFormatPr defaultColWidth="9.99609375" defaultRowHeight="14.25" customHeight="1"/>
  <cols>
    <col min="1" max="1" width="11.99609375" style="113" hidden="1" customWidth="1"/>
    <col min="2" max="2" width="7.77734375" style="113" customWidth="1"/>
    <col min="3" max="3" width="10.77734375" style="113" customWidth="1"/>
    <col min="4" max="4" width="1.77734375" style="113" customWidth="1"/>
    <col min="5" max="5" width="10.77734375" style="115" customWidth="1"/>
    <col min="6" max="6" width="1.77734375" style="113" customWidth="1"/>
    <col min="7" max="7" width="2.77734375" style="116" customWidth="1"/>
    <col min="8" max="8" width="2.77734375" style="113" customWidth="1"/>
    <col min="9" max="11" width="10.77734375" style="115" customWidth="1"/>
    <col min="12" max="12" width="21.77734375" style="113" customWidth="1"/>
    <col min="13" max="13" width="23.10546875" style="113" customWidth="1"/>
    <col min="14" max="16384" width="9.99609375" style="113" customWidth="1"/>
  </cols>
  <sheetData>
    <row r="1" ht="18" customHeight="1">
      <c r="B1" s="114"/>
    </row>
    <row r="2" ht="18" customHeight="1"/>
    <row r="3" spans="3:7" ht="21" customHeight="1">
      <c r="C3" s="4" t="str">
        <f>"第"&amp;" "&amp;'基礎データ'!E44&amp;" "&amp;"回"&amp;"   "&amp;"県中学校混成・競歩大会"&amp;"   "&amp;"選手申込一覧表"</f>
        <v>第  回   県中学校混成・競歩大会   選手申込一覧表</v>
      </c>
      <c r="D3" s="1"/>
      <c r="E3" s="3"/>
      <c r="F3" s="1"/>
      <c r="G3" s="2"/>
    </row>
    <row r="4" spans="2:7" ht="18" customHeight="1" thickBot="1">
      <c r="B4" s="117"/>
      <c r="C4" s="117"/>
      <c r="D4" s="117"/>
      <c r="E4" s="118"/>
      <c r="F4" s="117"/>
      <c r="G4" s="119"/>
    </row>
    <row r="5" spans="2:11" ht="18" customHeight="1" thickBot="1">
      <c r="B5" s="120" t="s">
        <v>65</v>
      </c>
      <c r="C5" s="121">
        <f>'基礎データ'!D32</f>
        <v>0</v>
      </c>
      <c r="D5" s="117"/>
      <c r="E5" s="118"/>
      <c r="F5" s="117"/>
      <c r="G5" s="119"/>
      <c r="H5" s="117"/>
      <c r="I5" s="118"/>
      <c r="J5" s="118"/>
      <c r="K5" s="118"/>
    </row>
    <row r="6" spans="2:12" ht="15" customHeight="1">
      <c r="B6" s="122" t="s">
        <v>103</v>
      </c>
      <c r="C6" s="123" t="str">
        <f>"　"&amp;'基礎データ'!E28</f>
        <v>　</v>
      </c>
      <c r="D6" s="123"/>
      <c r="E6" s="124"/>
      <c r="F6" s="123"/>
      <c r="G6" s="125"/>
      <c r="H6" s="126"/>
      <c r="I6" s="127" t="s">
        <v>104</v>
      </c>
      <c r="J6" s="128" t="str">
        <f>" "&amp;'基礎データ'!E33</f>
        <v> </v>
      </c>
      <c r="K6" s="129"/>
      <c r="L6" s="117"/>
    </row>
    <row r="7" spans="2:12" ht="18" customHeight="1">
      <c r="B7" s="130" t="s">
        <v>60</v>
      </c>
      <c r="C7" s="131" t="str">
        <f>" "&amp;'基礎データ'!E29</f>
        <v> </v>
      </c>
      <c r="D7" s="132"/>
      <c r="E7" s="118"/>
      <c r="F7" s="131" t="s">
        <v>41</v>
      </c>
      <c r="G7" s="133"/>
      <c r="H7" s="134"/>
      <c r="I7" s="135" t="s">
        <v>105</v>
      </c>
      <c r="J7" s="131" t="str">
        <f>" "&amp;'基礎データ'!E34</f>
        <v> </v>
      </c>
      <c r="K7" s="136"/>
      <c r="L7" s="117"/>
    </row>
    <row r="8" spans="2:12" ht="18" customHeight="1" thickBot="1">
      <c r="B8" s="139" t="s">
        <v>61</v>
      </c>
      <c r="C8" s="375" t="str">
        <f>"〒"&amp;'基礎データ'!E30</f>
        <v>〒</v>
      </c>
      <c r="D8" s="376"/>
      <c r="E8" s="142"/>
      <c r="F8" s="377">
        <f>'基礎データ'!D32</f>
        <v>0</v>
      </c>
      <c r="G8" s="378"/>
      <c r="H8" s="140">
        <f>'基礎データ'!E32</f>
        <v>0</v>
      </c>
      <c r="I8" s="141"/>
      <c r="J8" s="142"/>
      <c r="K8" s="379"/>
      <c r="L8" s="117"/>
    </row>
    <row r="9" spans="2:12" ht="18" customHeight="1" thickBot="1">
      <c r="B9" s="393" t="s">
        <v>441</v>
      </c>
      <c r="C9" s="380">
        <f>'基礎データ'!E38</f>
        <v>0</v>
      </c>
      <c r="D9" s="381"/>
      <c r="E9" s="382"/>
      <c r="F9" s="383"/>
      <c r="G9" s="384"/>
      <c r="H9" s="385"/>
      <c r="I9" s="386" t="s">
        <v>66</v>
      </c>
      <c r="J9" s="387" t="str">
        <f>" "&amp;'基礎データ'!E39</f>
        <v> </v>
      </c>
      <c r="K9" s="388"/>
      <c r="L9" s="117"/>
    </row>
    <row r="10" spans="2:11" ht="18" customHeight="1">
      <c r="B10" s="394" t="s">
        <v>442</v>
      </c>
      <c r="C10" s="140">
        <f>'基礎データ'!E40</f>
        <v>0</v>
      </c>
      <c r="D10" s="141"/>
      <c r="E10" s="142"/>
      <c r="F10" s="143"/>
      <c r="G10" s="144"/>
      <c r="H10" s="117"/>
      <c r="I10" s="117"/>
      <c r="J10" s="117"/>
      <c r="K10" s="117"/>
    </row>
    <row r="11" spans="2:12" ht="18" customHeight="1">
      <c r="B11" s="394" t="s">
        <v>443</v>
      </c>
      <c r="C11" s="140">
        <f>'基礎データ'!E41</f>
        <v>0</v>
      </c>
      <c r="D11" s="138"/>
      <c r="E11" s="137"/>
      <c r="F11" s="143"/>
      <c r="G11" s="396" t="s">
        <v>439</v>
      </c>
      <c r="H11" s="118"/>
      <c r="I11" s="118"/>
      <c r="J11" s="118"/>
      <c r="K11" s="118"/>
      <c r="L11" s="144"/>
    </row>
    <row r="12" spans="2:12" ht="18" customHeight="1" thickBot="1">
      <c r="B12" s="395" t="s">
        <v>444</v>
      </c>
      <c r="C12" s="145">
        <f>'基礎データ'!E42</f>
        <v>0</v>
      </c>
      <c r="D12" s="146"/>
      <c r="E12" s="147"/>
      <c r="F12" s="143"/>
      <c r="G12" s="397" t="s">
        <v>445</v>
      </c>
      <c r="H12" s="118"/>
      <c r="I12" s="118"/>
      <c r="J12" s="118"/>
      <c r="K12" s="118"/>
      <c r="L12" s="144"/>
    </row>
    <row r="13" spans="2:13" ht="18" customHeight="1" thickBot="1">
      <c r="B13" s="232" t="s">
        <v>206</v>
      </c>
      <c r="C13" s="117"/>
      <c r="D13" s="117"/>
      <c r="E13" s="184"/>
      <c r="F13" s="117"/>
      <c r="G13" s="119"/>
      <c r="H13" s="117"/>
      <c r="I13" s="118"/>
      <c r="J13" s="132"/>
      <c r="K13" s="118"/>
      <c r="L13" s="185"/>
      <c r="M13" s="117"/>
    </row>
    <row r="14" spans="2:13" ht="18" customHeight="1">
      <c r="B14" s="412" t="s">
        <v>106</v>
      </c>
      <c r="C14" s="406" t="s">
        <v>80</v>
      </c>
      <c r="D14" s="148"/>
      <c r="E14" s="409" t="s">
        <v>107</v>
      </c>
      <c r="F14" s="148"/>
      <c r="G14" s="417" t="s">
        <v>77</v>
      </c>
      <c r="H14" s="414" t="s">
        <v>108</v>
      </c>
      <c r="I14" s="149" t="s">
        <v>78</v>
      </c>
      <c r="J14" s="150"/>
      <c r="K14" s="151" t="s">
        <v>79</v>
      </c>
      <c r="L14" s="212" t="s">
        <v>198</v>
      </c>
      <c r="M14" s="117"/>
    </row>
    <row r="15" spans="2:13" ht="18" customHeight="1" thickBot="1">
      <c r="B15" s="413"/>
      <c r="C15" s="408"/>
      <c r="D15" s="152"/>
      <c r="E15" s="411"/>
      <c r="F15" s="152"/>
      <c r="G15" s="416"/>
      <c r="H15" s="416"/>
      <c r="I15" s="153" t="s">
        <v>222</v>
      </c>
      <c r="J15" s="210" t="s">
        <v>223</v>
      </c>
      <c r="K15" s="211" t="s">
        <v>224</v>
      </c>
      <c r="L15" s="246" t="s">
        <v>217</v>
      </c>
      <c r="M15" s="117"/>
    </row>
    <row r="16" spans="1:13" ht="18" customHeight="1" thickTop="1">
      <c r="A16" s="113">
        <f>IF('選手入力原票'!A18="","",'選手入力原票'!A18)</f>
      </c>
      <c r="B16" s="154">
        <f aca="true" t="shared" si="0" ref="B16:B25">IF(A16="","",IF(A16&lt;20000,A16-10000,A16-20000))</f>
      </c>
      <c r="C16" s="155">
        <f>IF(A16="","",VLOOKUP(A16,'選手入力原票'!$A$18:$Q$27,4))</f>
      </c>
      <c r="D16" s="156" t="s">
        <v>109</v>
      </c>
      <c r="E16" s="262">
        <f>IF(A16="","",VLOOKUP(A16,'選手入力原票'!$A$18:$Q$27,11))</f>
      </c>
      <c r="F16" s="157" t="s">
        <v>110</v>
      </c>
      <c r="G16" s="158">
        <f>IF(A16="","",VLOOKUP(A16,'選手入力原票'!$A$18:$Q$27,9))</f>
      </c>
      <c r="H16" s="159">
        <f>IF(A16="","",VLOOKUP(A16,'選手入力原票'!$A$18:$Q$27,7))</f>
      </c>
      <c r="I16" s="319">
        <f>IF(A16="","",VLOOKUP(A16,'選手入力原票'!$A$18:$Q$27,12))</f>
      </c>
      <c r="J16" s="320">
        <f>IF(A16="","",VLOOKUP(A16,'選手入力原票'!$A$18:$Q$27,14))</f>
      </c>
      <c r="K16" s="321">
        <f>IF(A16="","",VLOOKUP(A16,'選手入力原票'!$A$18:$Q$27,16))</f>
      </c>
      <c r="L16" s="322">
        <f>IF(A16="","",VLOOKUP(A16,'選手入力原票'!$A$18:$Q$27,17))</f>
      </c>
      <c r="M16" s="117"/>
    </row>
    <row r="17" spans="1:13" ht="18" customHeight="1">
      <c r="A17" s="113">
        <f>IF('選手入力原票'!A19="","",'選手入力原票'!A19)</f>
      </c>
      <c r="B17" s="160">
        <f t="shared" si="0"/>
      </c>
      <c r="C17" s="161">
        <f>IF(A17="","",VLOOKUP(A17,'選手入力原票'!$A$18:$Q$27,4))</f>
      </c>
      <c r="D17" s="162" t="s">
        <v>111</v>
      </c>
      <c r="E17" s="263">
        <f>IF(A17="","",VLOOKUP(A17,'選手入力原票'!$A$18:$Q$27,11))</f>
      </c>
      <c r="F17" s="163" t="s">
        <v>112</v>
      </c>
      <c r="G17" s="164">
        <f>IF(A17="","",VLOOKUP(A17,'選手入力原票'!$A$18:$Q$27,9))</f>
      </c>
      <c r="H17" s="165">
        <f>IF(A17="","",VLOOKUP(A17,'選手入力原票'!$A$18:$Q$27,7))</f>
      </c>
      <c r="I17" s="323">
        <f>IF(A17="","",VLOOKUP(A17,'選手入力原票'!$A$18:$Q$27,12))</f>
      </c>
      <c r="J17" s="324">
        <f>IF(A17="","",VLOOKUP(A17,'選手入力原票'!$A$18:$Q$27,14))</f>
      </c>
      <c r="K17" s="325">
        <f>IF(A17="","",VLOOKUP(A17,'選手入力原票'!$A$18:$Q$27,16))</f>
      </c>
      <c r="L17" s="322">
        <f>IF(A17="","",VLOOKUP(A17,'選手入力原票'!$A$18:$Q$27,17))</f>
      </c>
      <c r="M17" s="117"/>
    </row>
    <row r="18" spans="1:13" ht="18" customHeight="1">
      <c r="A18" s="113">
        <f>IF('選手入力原票'!A20="","",'選手入力原票'!A20)</f>
      </c>
      <c r="B18" s="160">
        <f t="shared" si="0"/>
      </c>
      <c r="C18" s="161">
        <f>IF(A18="","",VLOOKUP(A18,'選手入力原票'!$A$18:$Q$27,4))</f>
      </c>
      <c r="D18" s="162" t="s">
        <v>111</v>
      </c>
      <c r="E18" s="263">
        <f>IF(A18="","",VLOOKUP(A18,'選手入力原票'!$A$18:$Q$27,11))</f>
      </c>
      <c r="F18" s="163" t="s">
        <v>112</v>
      </c>
      <c r="G18" s="164">
        <f>IF(A18="","",VLOOKUP(A18,'選手入力原票'!$A$18:$Q$27,9))</f>
      </c>
      <c r="H18" s="165">
        <f>IF(A18="","",VLOOKUP(A18,'選手入力原票'!$A$18:$Q$27,7))</f>
      </c>
      <c r="I18" s="323">
        <f>IF(A18="","",VLOOKUP(A18,'選手入力原票'!$A$18:$Q$27,12))</f>
      </c>
      <c r="J18" s="324">
        <f>IF(A18="","",VLOOKUP(A18,'選手入力原票'!$A$18:$Q$27,14))</f>
      </c>
      <c r="K18" s="325">
        <f>IF(A18="","",VLOOKUP(A18,'選手入力原票'!$A$18:$Q$27,16))</f>
      </c>
      <c r="L18" s="322">
        <f>IF(A18="","",VLOOKUP(A18,'選手入力原票'!$A$18:$Q$27,17))</f>
      </c>
      <c r="M18" s="117"/>
    </row>
    <row r="19" spans="1:13" ht="18" customHeight="1">
      <c r="A19" s="113">
        <f>IF('選手入力原票'!A21="","",'選手入力原票'!A21)</f>
      </c>
      <c r="B19" s="160">
        <f t="shared" si="0"/>
      </c>
      <c r="C19" s="161">
        <f>IF(A19="","",VLOOKUP(A19,'選手入力原票'!$A$18:$Q$27,4))</f>
      </c>
      <c r="D19" s="162" t="s">
        <v>111</v>
      </c>
      <c r="E19" s="263">
        <f>IF(A19="","",VLOOKUP(A19,'選手入力原票'!$A$18:$Q$27,11))</f>
      </c>
      <c r="F19" s="163" t="s">
        <v>112</v>
      </c>
      <c r="G19" s="164">
        <f>IF(A19="","",VLOOKUP(A19,'選手入力原票'!$A$18:$Q$27,9))</f>
      </c>
      <c r="H19" s="165">
        <f>IF(A19="","",VLOOKUP(A19,'選手入力原票'!$A$18:$Q$27,7))</f>
      </c>
      <c r="I19" s="323">
        <f>IF(A19="","",VLOOKUP(A19,'選手入力原票'!$A$18:$Q$27,12))</f>
      </c>
      <c r="J19" s="324">
        <f>IF(A19="","",VLOOKUP(A19,'選手入力原票'!$A$18:$Q$27,14))</f>
      </c>
      <c r="K19" s="325">
        <f>IF(A19="","",VLOOKUP(A19,'選手入力原票'!$A$18:$Q$27,16))</f>
      </c>
      <c r="L19" s="322">
        <f>IF(A19="","",VLOOKUP(A19,'選手入力原票'!$A$18:$Q$27,17))</f>
      </c>
      <c r="M19" s="117"/>
    </row>
    <row r="20" spans="1:13" ht="18" customHeight="1">
      <c r="A20" s="113">
        <f>IF('選手入力原票'!A22="","",'選手入力原票'!A22)</f>
      </c>
      <c r="B20" s="160">
        <f t="shared" si="0"/>
      </c>
      <c r="C20" s="161">
        <f>IF(A20="","",VLOOKUP(A20,'選手入力原票'!$A$18:$Q$27,4))</f>
      </c>
      <c r="D20" s="162" t="s">
        <v>111</v>
      </c>
      <c r="E20" s="263">
        <f>IF(A20="","",VLOOKUP(A20,'選手入力原票'!$A$18:$Q$27,11))</f>
      </c>
      <c r="F20" s="163" t="s">
        <v>112</v>
      </c>
      <c r="G20" s="164">
        <f>IF(A20="","",VLOOKUP(A20,'選手入力原票'!$A$18:$Q$27,9))</f>
      </c>
      <c r="H20" s="165">
        <f>IF(A20="","",VLOOKUP(A20,'選手入力原票'!$A$18:$Q$27,7))</f>
      </c>
      <c r="I20" s="323">
        <f>IF(A20="","",VLOOKUP(A20,'選手入力原票'!$A$18:$Q$27,12))</f>
      </c>
      <c r="J20" s="324">
        <f>IF(A20="","",VLOOKUP(A20,'選手入力原票'!$A$18:$Q$27,14))</f>
      </c>
      <c r="K20" s="325">
        <f>IF(A20="","",VLOOKUP(A20,'選手入力原票'!$A$18:$Q$27,16))</f>
      </c>
      <c r="L20" s="322">
        <f>IF(A20="","",VLOOKUP(A20,'選手入力原票'!$A$18:$Q$27,17))</f>
      </c>
      <c r="M20" s="117"/>
    </row>
    <row r="21" spans="1:13" ht="18" customHeight="1">
      <c r="A21" s="113">
        <f>IF('選手入力原票'!A23="","",'選手入力原票'!A23)</f>
      </c>
      <c r="B21" s="160">
        <f t="shared" si="0"/>
      </c>
      <c r="C21" s="161">
        <f>IF(A21="","",VLOOKUP(A21,'選手入力原票'!$A$18:$Q$27,4))</f>
      </c>
      <c r="D21" s="162" t="s">
        <v>111</v>
      </c>
      <c r="E21" s="263">
        <f>IF(A21="","",VLOOKUP(A21,'選手入力原票'!$A$18:$Q$27,11))</f>
      </c>
      <c r="F21" s="163" t="s">
        <v>112</v>
      </c>
      <c r="G21" s="164">
        <f>IF(A21="","",VLOOKUP(A21,'選手入力原票'!$A$18:$Q$27,9))</f>
      </c>
      <c r="H21" s="165">
        <f>IF(A21="","",VLOOKUP(A21,'選手入力原票'!$A$18:$Q$27,7))</f>
      </c>
      <c r="I21" s="323">
        <f>IF(A21="","",VLOOKUP(A21,'選手入力原票'!$A$18:$Q$27,12))</f>
      </c>
      <c r="J21" s="324">
        <f>IF(A21="","",VLOOKUP(A21,'選手入力原票'!$A$18:$Q$27,14))</f>
      </c>
      <c r="K21" s="325">
        <f>IF(A21="","",VLOOKUP(A21,'選手入力原票'!$A$18:$Q$27,16))</f>
      </c>
      <c r="L21" s="322">
        <f>IF(A21="","",VLOOKUP(A21,'選手入力原票'!$A$18:$Q$27,17))</f>
      </c>
      <c r="M21" s="117"/>
    </row>
    <row r="22" spans="1:13" ht="18" customHeight="1">
      <c r="A22" s="113">
        <f>IF('選手入力原票'!A24="","",'選手入力原票'!A24)</f>
      </c>
      <c r="B22" s="160">
        <f t="shared" si="0"/>
      </c>
      <c r="C22" s="161">
        <f>IF(A22="","",VLOOKUP(A22,'選手入力原票'!$A$18:$Q$27,4))</f>
      </c>
      <c r="D22" s="162" t="s">
        <v>111</v>
      </c>
      <c r="E22" s="263">
        <f>IF(A22="","",VLOOKUP(A22,'選手入力原票'!$A$18:$Q$27,11))</f>
      </c>
      <c r="F22" s="163" t="s">
        <v>112</v>
      </c>
      <c r="G22" s="164">
        <f>IF(A22="","",VLOOKUP(A22,'選手入力原票'!$A$18:$Q$27,9))</f>
      </c>
      <c r="H22" s="165">
        <f>IF(A22="","",VLOOKUP(A22,'選手入力原票'!$A$18:$Q$27,7))</f>
      </c>
      <c r="I22" s="323">
        <f>IF(A22="","",VLOOKUP(A22,'選手入力原票'!$A$18:$Q$27,12))</f>
      </c>
      <c r="J22" s="324">
        <f>IF(A22="","",VLOOKUP(A22,'選手入力原票'!$A$18:$Q$27,14))</f>
      </c>
      <c r="K22" s="325">
        <f>IF(A22="","",VLOOKUP(A22,'選手入力原票'!$A$18:$Q$27,16))</f>
      </c>
      <c r="L22" s="322">
        <f>IF(A22="","",VLOOKUP(A22,'選手入力原票'!$A$18:$Q$27,17))</f>
      </c>
      <c r="M22" s="117"/>
    </row>
    <row r="23" spans="1:13" ht="18" customHeight="1">
      <c r="A23" s="113">
        <f>IF('選手入力原票'!A25="","",'選手入力原票'!A25)</f>
      </c>
      <c r="B23" s="160">
        <f t="shared" si="0"/>
      </c>
      <c r="C23" s="161">
        <f>IF(A23="","",VLOOKUP(A23,'選手入力原票'!$A$18:$Q$27,4))</f>
      </c>
      <c r="D23" s="162" t="s">
        <v>111</v>
      </c>
      <c r="E23" s="263">
        <f>IF(A23="","",VLOOKUP(A23,'選手入力原票'!$A$18:$Q$27,11))</f>
      </c>
      <c r="F23" s="163" t="s">
        <v>112</v>
      </c>
      <c r="G23" s="164">
        <f>IF(A23="","",VLOOKUP(A23,'選手入力原票'!$A$18:$Q$27,9))</f>
      </c>
      <c r="H23" s="165">
        <f>IF(A23="","",VLOOKUP(A23,'選手入力原票'!$A$18:$Q$27,7))</f>
      </c>
      <c r="I23" s="323">
        <f>IF(A23="","",VLOOKUP(A23,'選手入力原票'!$A$18:$Q$27,12))</f>
      </c>
      <c r="J23" s="324">
        <f>IF(A23="","",VLOOKUP(A23,'選手入力原票'!$A$18:$Q$27,14))</f>
      </c>
      <c r="K23" s="325">
        <f>IF(A23="","",VLOOKUP(A23,'選手入力原票'!$A$18:$Q$27,16))</f>
      </c>
      <c r="L23" s="322">
        <f>IF(A23="","",VLOOKUP(A23,'選手入力原票'!$A$18:$Q$27,17))</f>
      </c>
      <c r="M23" s="117"/>
    </row>
    <row r="24" spans="1:13" ht="18" customHeight="1">
      <c r="A24" s="113">
        <f>IF('選手入力原票'!A26="","",'選手入力原票'!A26)</f>
      </c>
      <c r="B24" s="160">
        <f t="shared" si="0"/>
      </c>
      <c r="C24" s="161">
        <f>IF(A24="","",VLOOKUP(A24,'選手入力原票'!$A$18:$Q$27,4))</f>
      </c>
      <c r="D24" s="162" t="s">
        <v>111</v>
      </c>
      <c r="E24" s="263">
        <f>IF(A24="","",VLOOKUP(A24,'選手入力原票'!$A$18:$Q$27,11))</f>
      </c>
      <c r="F24" s="163" t="s">
        <v>112</v>
      </c>
      <c r="G24" s="164">
        <f>IF(A24="","",VLOOKUP(A24,'選手入力原票'!$A$18:$Q$27,9))</f>
      </c>
      <c r="H24" s="165">
        <f>IF(A24="","",VLOOKUP(A24,'選手入力原票'!$A$18:$Q$27,7))</f>
      </c>
      <c r="I24" s="323">
        <f>IF(A24="","",VLOOKUP(A24,'選手入力原票'!$A$18:$Q$27,12))</f>
      </c>
      <c r="J24" s="324">
        <f>IF(A24="","",VLOOKUP(A24,'選手入力原票'!$A$18:$Q$27,14))</f>
      </c>
      <c r="K24" s="325">
        <f>IF(A24="","",VLOOKUP(A24,'選手入力原票'!$A$18:$Q$27,16))</f>
      </c>
      <c r="L24" s="322">
        <f>IF(A24="","",VLOOKUP(A24,'選手入力原票'!$A$18:$Q$27,17))</f>
      </c>
      <c r="M24" s="117"/>
    </row>
    <row r="25" spans="1:13" ht="18" customHeight="1" thickBot="1">
      <c r="A25" s="113">
        <f>IF('選手入力原票'!A27="","",'選手入力原票'!A27)</f>
      </c>
      <c r="B25" s="166">
        <f t="shared" si="0"/>
      </c>
      <c r="C25" s="167">
        <f>IF(A25="","",VLOOKUP(A25,'選手入力原票'!$A$18:$Q$27,4))</f>
      </c>
      <c r="D25" s="168" t="s">
        <v>111</v>
      </c>
      <c r="E25" s="264">
        <f>IF(A25="","",VLOOKUP(A25,'選手入力原票'!$A$18:$Q$27,11))</f>
      </c>
      <c r="F25" s="169" t="s">
        <v>112</v>
      </c>
      <c r="G25" s="170">
        <f>IF(A25="","",VLOOKUP(A25,'選手入力原票'!$A$18:$Q$27,9))</f>
      </c>
      <c r="H25" s="171">
        <f>IF(A25="","",VLOOKUP(A25,'選手入力原票'!$A$18:$Q$27,7))</f>
      </c>
      <c r="I25" s="326">
        <f>IF(A25="","",VLOOKUP(A25,'選手入力原票'!$A$18:$Q$27,12))</f>
      </c>
      <c r="J25" s="327">
        <f>IF(A25="","",VLOOKUP(A25,'選手入力原票'!$A$18:$Q$27,14))</f>
      </c>
      <c r="K25" s="328">
        <f>IF(A25="","",VLOOKUP(A25,'選手入力原票'!$A$18:$Q$27,16))</f>
      </c>
      <c r="L25" s="329">
        <f>IF(A25="","",VLOOKUP(A25,'選手入力原票'!$A$18:$Q$27,17))</f>
      </c>
      <c r="M25" s="117"/>
    </row>
    <row r="26" spans="2:12" ht="18" customHeight="1" thickBot="1">
      <c r="B26" s="233" t="s">
        <v>208</v>
      </c>
      <c r="C26" s="117"/>
      <c r="D26" s="117"/>
      <c r="E26" s="184"/>
      <c r="F26" s="117"/>
      <c r="G26" s="172"/>
      <c r="H26" s="118"/>
      <c r="I26" s="118"/>
      <c r="J26" s="118"/>
      <c r="K26" s="118"/>
      <c r="L26" s="117"/>
    </row>
    <row r="27" spans="2:13" ht="18" customHeight="1">
      <c r="B27" s="403" t="s">
        <v>113</v>
      </c>
      <c r="C27" s="406" t="s">
        <v>80</v>
      </c>
      <c r="D27" s="148"/>
      <c r="E27" s="409" t="s">
        <v>107</v>
      </c>
      <c r="F27" s="148"/>
      <c r="G27" s="417" t="s">
        <v>77</v>
      </c>
      <c r="H27" s="414" t="s">
        <v>108</v>
      </c>
      <c r="I27" s="149" t="s">
        <v>78</v>
      </c>
      <c r="J27" s="150"/>
      <c r="K27" s="151" t="s">
        <v>79</v>
      </c>
      <c r="L27" s="213" t="s">
        <v>199</v>
      </c>
      <c r="M27" s="117"/>
    </row>
    <row r="28" spans="2:13" ht="12" customHeight="1">
      <c r="B28" s="404"/>
      <c r="C28" s="407"/>
      <c r="D28" s="117"/>
      <c r="E28" s="410"/>
      <c r="F28" s="117"/>
      <c r="G28" s="418"/>
      <c r="H28" s="415"/>
      <c r="I28" s="421" t="s">
        <v>222</v>
      </c>
      <c r="J28" s="423" t="s">
        <v>223</v>
      </c>
      <c r="K28" s="425" t="s">
        <v>224</v>
      </c>
      <c r="L28" s="419" t="s">
        <v>217</v>
      </c>
      <c r="M28" s="117"/>
    </row>
    <row r="29" spans="2:13" ht="10.5" customHeight="1" thickBot="1">
      <c r="B29" s="405"/>
      <c r="C29" s="408"/>
      <c r="D29" s="152"/>
      <c r="E29" s="411"/>
      <c r="F29" s="152"/>
      <c r="G29" s="416"/>
      <c r="H29" s="416"/>
      <c r="I29" s="422"/>
      <c r="J29" s="424"/>
      <c r="K29" s="426"/>
      <c r="L29" s="420"/>
      <c r="M29" s="117"/>
    </row>
    <row r="30" spans="1:13" ht="18" customHeight="1" thickTop="1">
      <c r="A30" s="113">
        <f>IF('選手入力原票'!A46="","",'選手入力原票'!A46)</f>
      </c>
      <c r="B30" s="154">
        <f aca="true" t="shared" si="1" ref="B30:B39">IF(A30="","",IF(A30&lt;20000,A30-10000,A30-20000))</f>
      </c>
      <c r="C30" s="155">
        <f>IF(A30="","",VLOOKUP(A30,'選手入力原票'!$A$46:$Q$55,4))</f>
      </c>
      <c r="D30" s="156" t="s">
        <v>114</v>
      </c>
      <c r="E30" s="262">
        <f>IF(A30="","",VLOOKUP(A30,'選手入力原票'!$A$46:$Q$55,11))</f>
      </c>
      <c r="F30" s="157" t="s">
        <v>115</v>
      </c>
      <c r="G30" s="158">
        <f>IF(A30="","",VLOOKUP(A30,'選手入力原票'!$A$46:$Q$55,9))</f>
      </c>
      <c r="H30" s="159">
        <f>IF(A30="","",VLOOKUP(A30,'選手入力原票'!$A$46:$Q$55,7))</f>
      </c>
      <c r="I30" s="319">
        <f>IF(A30="","",VLOOKUP(A30,'選手入力原票'!$A$46:$Q$55,12))</f>
      </c>
      <c r="J30" s="330">
        <f>IF(A30="","",VLOOKUP(A30,'選手入力原票'!$A$46:$Q$55,14))</f>
      </c>
      <c r="K30" s="321">
        <f>IF(A30="","",VLOOKUP(A30,'選手入力原票'!$A$46:$Q$55,16))</f>
      </c>
      <c r="L30" s="322">
        <f>IF(A30="","",VLOOKUP(A30,'選手入力原票'!$A$46:$Q$55,17))</f>
      </c>
      <c r="M30" s="117"/>
    </row>
    <row r="31" spans="1:13" ht="18" customHeight="1">
      <c r="A31" s="113">
        <f>IF('選手入力原票'!A47="","",'選手入力原票'!A47)</f>
      </c>
      <c r="B31" s="160">
        <f t="shared" si="1"/>
      </c>
      <c r="C31" s="161">
        <f>IF(A31="","",VLOOKUP(A31,'選手入力原票'!$A$46:$Q$55,4))</f>
      </c>
      <c r="D31" s="162" t="s">
        <v>114</v>
      </c>
      <c r="E31" s="263">
        <f>IF(A31="","",VLOOKUP(A31,'選手入力原票'!$A$46:$Q$55,11))</f>
      </c>
      <c r="F31" s="163" t="s">
        <v>115</v>
      </c>
      <c r="G31" s="164">
        <f>IF(A31="","",VLOOKUP(A31,'選手入力原票'!$A$46:$Q$55,9))</f>
      </c>
      <c r="H31" s="165">
        <f>IF(A31="","",VLOOKUP(A31,'選手入力原票'!$A$46:$Q$55,7))</f>
      </c>
      <c r="I31" s="323">
        <f>IF(A31="","",VLOOKUP(A31,'選手入力原票'!$A$46:$Q$55,12))</f>
      </c>
      <c r="J31" s="331">
        <f>IF(A31="","",VLOOKUP(A31,'選手入力原票'!$A$46:$Q$55,14))</f>
      </c>
      <c r="K31" s="325">
        <f>IF(A31="","",VLOOKUP(A31,'選手入力原票'!$A$46:$Q$55,16))</f>
      </c>
      <c r="L31" s="322">
        <f>IF(A31="","",VLOOKUP(A31,'選手入力原票'!$A$46:$Q$55,17))</f>
      </c>
      <c r="M31" s="117"/>
    </row>
    <row r="32" spans="1:13" ht="18" customHeight="1">
      <c r="A32" s="113">
        <f>IF('選手入力原票'!A48="","",'選手入力原票'!A48)</f>
      </c>
      <c r="B32" s="160">
        <f t="shared" si="1"/>
      </c>
      <c r="C32" s="161">
        <f>IF(A32="","",VLOOKUP(A32,'選手入力原票'!$A$46:$Q$55,4))</f>
      </c>
      <c r="D32" s="162" t="s">
        <v>114</v>
      </c>
      <c r="E32" s="263">
        <f>IF(A32="","",VLOOKUP(A32,'選手入力原票'!$A$46:$Q$55,11))</f>
      </c>
      <c r="F32" s="163" t="s">
        <v>115</v>
      </c>
      <c r="G32" s="164">
        <f>IF(A32="","",VLOOKUP(A32,'選手入力原票'!$A$46:$Q$55,9))</f>
      </c>
      <c r="H32" s="165">
        <f>IF(A32="","",VLOOKUP(A32,'選手入力原票'!$A$46:$Q$55,7))</f>
      </c>
      <c r="I32" s="323">
        <f>IF(A32="","",VLOOKUP(A32,'選手入力原票'!$A$46:$Q$55,12))</f>
      </c>
      <c r="J32" s="331">
        <f>IF(A32="","",VLOOKUP(A32,'選手入力原票'!$A$46:$Q$55,14))</f>
      </c>
      <c r="K32" s="325">
        <f>IF(A32="","",VLOOKUP(A32,'選手入力原票'!$A$46:$Q$55,16))</f>
      </c>
      <c r="L32" s="322">
        <f>IF(A32="","",VLOOKUP(A32,'選手入力原票'!$A$46:$Q$55,17))</f>
      </c>
      <c r="M32" s="117"/>
    </row>
    <row r="33" spans="1:13" ht="18" customHeight="1">
      <c r="A33" s="113">
        <f>IF('選手入力原票'!A49="","",'選手入力原票'!A49)</f>
      </c>
      <c r="B33" s="160">
        <f t="shared" si="1"/>
      </c>
      <c r="C33" s="161">
        <f>IF(A33="","",VLOOKUP(A33,'選手入力原票'!$A$46:$Q$55,4))</f>
      </c>
      <c r="D33" s="162" t="s">
        <v>114</v>
      </c>
      <c r="E33" s="263">
        <f>IF(A33="","",VLOOKUP(A33,'選手入力原票'!$A$46:$Q$55,11))</f>
      </c>
      <c r="F33" s="163" t="s">
        <v>115</v>
      </c>
      <c r="G33" s="164">
        <f>IF(A33="","",VLOOKUP(A33,'選手入力原票'!$A$46:$Q$55,9))</f>
      </c>
      <c r="H33" s="165">
        <f>IF(A33="","",VLOOKUP(A33,'選手入力原票'!$A$46:$Q$55,7))</f>
      </c>
      <c r="I33" s="323">
        <f>IF(A33="","",VLOOKUP(A33,'選手入力原票'!$A$46:$Q$55,12))</f>
      </c>
      <c r="J33" s="331">
        <f>IF(A33="","",VLOOKUP(A33,'選手入力原票'!$A$46:$Q$55,14))</f>
      </c>
      <c r="K33" s="325">
        <f>IF(A33="","",VLOOKUP(A33,'選手入力原票'!$A$46:$Q$55,16))</f>
      </c>
      <c r="L33" s="322">
        <f>IF(A33="","",VLOOKUP(A33,'選手入力原票'!$A$46:$Q$55,17))</f>
      </c>
      <c r="M33" s="117"/>
    </row>
    <row r="34" spans="1:13" ht="18" customHeight="1">
      <c r="A34" s="113">
        <f>IF('選手入力原票'!A50="","",'選手入力原票'!A50)</f>
      </c>
      <c r="B34" s="160">
        <f t="shared" si="1"/>
      </c>
      <c r="C34" s="161">
        <f>IF(A34="","",VLOOKUP(A34,'選手入力原票'!$A$46:$Q$55,4))</f>
      </c>
      <c r="D34" s="162" t="s">
        <v>114</v>
      </c>
      <c r="E34" s="263">
        <f>IF(A34="","",VLOOKUP(A34,'選手入力原票'!$A$46:$Q$55,11))</f>
      </c>
      <c r="F34" s="163" t="s">
        <v>115</v>
      </c>
      <c r="G34" s="164">
        <f>IF(A34="","",VLOOKUP(A34,'選手入力原票'!$A$46:$Q$55,9))</f>
      </c>
      <c r="H34" s="165">
        <f>IF(A34="","",VLOOKUP(A34,'選手入力原票'!$A$46:$Q$55,7))</f>
      </c>
      <c r="I34" s="323">
        <f>IF(A34="","",VLOOKUP(A34,'選手入力原票'!$A$46:$Q$55,12))</f>
      </c>
      <c r="J34" s="331">
        <f>IF(A34="","",VLOOKUP(A34,'選手入力原票'!$A$46:$Q$55,14))</f>
      </c>
      <c r="K34" s="325">
        <f>IF(A34="","",VLOOKUP(A34,'選手入力原票'!$A$46:$Q$55,16))</f>
      </c>
      <c r="L34" s="322">
        <f>IF(A34="","",VLOOKUP(A34,'選手入力原票'!$A$46:$Q$55,17))</f>
      </c>
      <c r="M34" s="117"/>
    </row>
    <row r="35" spans="1:13" ht="18" customHeight="1">
      <c r="A35" s="113">
        <f>IF('選手入力原票'!A51="","",'選手入力原票'!A51)</f>
      </c>
      <c r="B35" s="160">
        <f t="shared" si="1"/>
      </c>
      <c r="C35" s="161">
        <f>IF(A35="","",VLOOKUP(A35,'選手入力原票'!$A$46:$Q$55,4))</f>
      </c>
      <c r="D35" s="162" t="s">
        <v>114</v>
      </c>
      <c r="E35" s="263">
        <f>IF(A35="","",VLOOKUP(A35,'選手入力原票'!$A$46:$Q$55,11))</f>
      </c>
      <c r="F35" s="163" t="s">
        <v>115</v>
      </c>
      <c r="G35" s="164">
        <f>IF(A35="","",VLOOKUP(A35,'選手入力原票'!$A$46:$Q$55,9))</f>
      </c>
      <c r="H35" s="165">
        <f>IF(A35="","",VLOOKUP(A35,'選手入力原票'!$A$46:$Q$55,7))</f>
      </c>
      <c r="I35" s="323">
        <f>IF(A35="","",VLOOKUP(A35,'選手入力原票'!$A$46:$Q$55,12))</f>
      </c>
      <c r="J35" s="331">
        <f>IF(A35="","",VLOOKUP(A35,'選手入力原票'!$A$46:$Q$55,14))</f>
      </c>
      <c r="K35" s="325">
        <f>IF(A35="","",VLOOKUP(A35,'選手入力原票'!$A$46:$Q$55,16))</f>
      </c>
      <c r="L35" s="322">
        <f>IF(A35="","",VLOOKUP(A35,'選手入力原票'!$A$46:$Q$55,17))</f>
      </c>
      <c r="M35" s="117"/>
    </row>
    <row r="36" spans="1:13" ht="18" customHeight="1">
      <c r="A36" s="113">
        <f>IF('選手入力原票'!A52="","",'選手入力原票'!A52)</f>
      </c>
      <c r="B36" s="160">
        <f t="shared" si="1"/>
      </c>
      <c r="C36" s="161">
        <f>IF(A36="","",VLOOKUP(A36,'選手入力原票'!$A$46:$Q$55,4))</f>
      </c>
      <c r="D36" s="162" t="s">
        <v>114</v>
      </c>
      <c r="E36" s="263">
        <f>IF(A36="","",VLOOKUP(A36,'選手入力原票'!$A$46:$Q$55,11))</f>
      </c>
      <c r="F36" s="163" t="s">
        <v>115</v>
      </c>
      <c r="G36" s="164">
        <f>IF(A36="","",VLOOKUP(A36,'選手入力原票'!$A$46:$Q$55,9))</f>
      </c>
      <c r="H36" s="165">
        <f>IF(A36="","",VLOOKUP(A36,'選手入力原票'!$A$46:$Q$55,7))</f>
      </c>
      <c r="I36" s="323">
        <f>IF(A36="","",VLOOKUP(A36,'選手入力原票'!$A$46:$Q$55,12))</f>
      </c>
      <c r="J36" s="331">
        <f>IF(A36="","",VLOOKUP(A36,'選手入力原票'!$A$46:$Q$55,14))</f>
      </c>
      <c r="K36" s="325">
        <f>IF(A36="","",VLOOKUP(A36,'選手入力原票'!$A$46:$Q$55,16))</f>
      </c>
      <c r="L36" s="322">
        <f>IF(A36="","",VLOOKUP(A36,'選手入力原票'!$A$46:$Q$55,17))</f>
      </c>
      <c r="M36" s="117"/>
    </row>
    <row r="37" spans="1:13" ht="18" customHeight="1">
      <c r="A37" s="113">
        <f>IF('選手入力原票'!A53="","",'選手入力原票'!A53)</f>
      </c>
      <c r="B37" s="160">
        <f t="shared" si="1"/>
      </c>
      <c r="C37" s="161">
        <f>IF(A37="","",VLOOKUP(A37,'選手入力原票'!$A$46:$Q$55,4))</f>
      </c>
      <c r="D37" s="162" t="s">
        <v>114</v>
      </c>
      <c r="E37" s="263">
        <f>IF(A37="","",VLOOKUP(A37,'選手入力原票'!$A$46:$Q$55,11))</f>
      </c>
      <c r="F37" s="163" t="s">
        <v>115</v>
      </c>
      <c r="G37" s="164">
        <f>IF(A37="","",VLOOKUP(A37,'選手入力原票'!$A$46:$Q$55,9))</f>
      </c>
      <c r="H37" s="165">
        <f>IF(A37="","",VLOOKUP(A37,'選手入力原票'!$A$46:$Q$55,7))</f>
      </c>
      <c r="I37" s="323">
        <f>IF(A37="","",VLOOKUP(A37,'選手入力原票'!$A$46:$Q$55,12))</f>
      </c>
      <c r="J37" s="331">
        <f>IF(A37="","",VLOOKUP(A37,'選手入力原票'!$A$46:$Q$55,14))</f>
      </c>
      <c r="K37" s="325">
        <f>IF(A37="","",VLOOKUP(A37,'選手入力原票'!$A$46:$Q$55,16))</f>
      </c>
      <c r="L37" s="322">
        <f>IF(A37="","",VLOOKUP(A37,'選手入力原票'!$A$46:$Q$55,17))</f>
      </c>
      <c r="M37" s="117"/>
    </row>
    <row r="38" spans="1:13" ht="18" customHeight="1">
      <c r="A38" s="113">
        <f>IF('選手入力原票'!A54="","",'選手入力原票'!A54)</f>
      </c>
      <c r="B38" s="160">
        <f t="shared" si="1"/>
      </c>
      <c r="C38" s="161">
        <f>IF(A38="","",VLOOKUP(A38,'選手入力原票'!$A$46:$Q$55,4))</f>
      </c>
      <c r="D38" s="162" t="s">
        <v>114</v>
      </c>
      <c r="E38" s="263">
        <f>IF(A38="","",VLOOKUP(A38,'選手入力原票'!$A$46:$Q$55,11))</f>
      </c>
      <c r="F38" s="163" t="s">
        <v>115</v>
      </c>
      <c r="G38" s="164">
        <f>IF(A38="","",VLOOKUP(A38,'選手入力原票'!$A$46:$Q$55,9))</f>
      </c>
      <c r="H38" s="165">
        <f>IF(A38="","",VLOOKUP(A38,'選手入力原票'!$A$46:$Q$55,7))</f>
      </c>
      <c r="I38" s="323">
        <f>IF(A38="","",VLOOKUP(A38,'選手入力原票'!$A$46:$Q$55,12))</f>
      </c>
      <c r="J38" s="331">
        <f>IF(A38="","",VLOOKUP(A38,'選手入力原票'!$A$46:$Q$55,14))</f>
      </c>
      <c r="K38" s="325">
        <f>IF(A38="","",VLOOKUP(A38,'選手入力原票'!$A$46:$Q$55,16))</f>
      </c>
      <c r="L38" s="322">
        <f>IF(A38="","",VLOOKUP(A38,'選手入力原票'!$A$46:$Q$55,17))</f>
      </c>
      <c r="M38" s="117"/>
    </row>
    <row r="39" spans="1:13" ht="18" customHeight="1" thickBot="1">
      <c r="A39" s="113">
        <f>IF('選手入力原票'!A55="","",'選手入力原票'!A55)</f>
      </c>
      <c r="B39" s="166">
        <f t="shared" si="1"/>
      </c>
      <c r="C39" s="173">
        <f>IF(A39="","",VLOOKUP(A39,'選手入力原票'!$A$46:$Q$55,4))</f>
      </c>
      <c r="D39" s="168" t="s">
        <v>114</v>
      </c>
      <c r="E39" s="264">
        <f>IF(A39="","",VLOOKUP(A39,'選手入力原票'!$A$46:$Q$55,11))</f>
      </c>
      <c r="F39" s="169" t="s">
        <v>115</v>
      </c>
      <c r="G39" s="170">
        <f>IF(A39="","",VLOOKUP(A39,'選手入力原票'!$A$46:$Q$55,9))</f>
      </c>
      <c r="H39" s="171">
        <f>IF(A39="","",VLOOKUP(A39,'選手入力原票'!$A$46:$Q$55,7))</f>
      </c>
      <c r="I39" s="326">
        <f>IF(A39="","",VLOOKUP(A39,'選手入力原票'!$A$46:$Q$55,12))</f>
      </c>
      <c r="J39" s="332">
        <f>IF(A39="","",VLOOKUP(A39,'選手入力原票'!$A$46:$Q$55,14))</f>
      </c>
      <c r="K39" s="328">
        <f>IF(A39="","",VLOOKUP(A39,'選手入力原票'!$A$46:$Q$55,16))</f>
      </c>
      <c r="L39" s="329">
        <f>IF(A39="","",VLOOKUP(A39,'選手入力原票'!$A$46:$Q$55,17))</f>
      </c>
      <c r="M39" s="117"/>
    </row>
    <row r="40" spans="2:12" ht="18" customHeight="1" thickBot="1">
      <c r="B40" s="234" t="s">
        <v>209</v>
      </c>
      <c r="C40" s="117"/>
      <c r="D40" s="117"/>
      <c r="E40" s="118"/>
      <c r="F40" s="117"/>
      <c r="G40" s="184" t="s">
        <v>184</v>
      </c>
      <c r="H40" s="118"/>
      <c r="I40" s="118"/>
      <c r="J40" s="118"/>
      <c r="K40" s="118"/>
      <c r="L40" s="117"/>
    </row>
    <row r="41" spans="2:13" ht="18" customHeight="1">
      <c r="B41" s="403" t="s">
        <v>106</v>
      </c>
      <c r="C41" s="406" t="s">
        <v>80</v>
      </c>
      <c r="D41" s="148"/>
      <c r="E41" s="409" t="s">
        <v>107</v>
      </c>
      <c r="F41" s="148"/>
      <c r="G41" s="417" t="s">
        <v>77</v>
      </c>
      <c r="H41" s="414" t="s">
        <v>108</v>
      </c>
      <c r="I41" s="149" t="s">
        <v>78</v>
      </c>
      <c r="J41" s="150"/>
      <c r="K41" s="151" t="s">
        <v>79</v>
      </c>
      <c r="L41" s="213" t="s">
        <v>199</v>
      </c>
      <c r="M41" s="117"/>
    </row>
    <row r="42" spans="2:13" ht="12" customHeight="1">
      <c r="B42" s="404"/>
      <c r="C42" s="407"/>
      <c r="D42" s="117"/>
      <c r="E42" s="410"/>
      <c r="F42" s="117"/>
      <c r="G42" s="418"/>
      <c r="H42" s="415"/>
      <c r="I42" s="421" t="s">
        <v>222</v>
      </c>
      <c r="J42" s="423" t="s">
        <v>223</v>
      </c>
      <c r="K42" s="425" t="s">
        <v>224</v>
      </c>
      <c r="L42" s="419" t="s">
        <v>217</v>
      </c>
      <c r="M42" s="117"/>
    </row>
    <row r="43" spans="2:13" ht="10.5" customHeight="1" thickBot="1">
      <c r="B43" s="405"/>
      <c r="C43" s="408"/>
      <c r="D43" s="152"/>
      <c r="E43" s="411"/>
      <c r="F43" s="152"/>
      <c r="G43" s="416"/>
      <c r="H43" s="416"/>
      <c r="I43" s="427"/>
      <c r="J43" s="408"/>
      <c r="K43" s="428"/>
      <c r="L43" s="420"/>
      <c r="M43" s="117"/>
    </row>
    <row r="44" spans="1:13" ht="18" customHeight="1" thickTop="1">
      <c r="A44" s="113">
        <f>IF('選手入力原票'!A74="","",'選手入力原票'!A74)</f>
      </c>
      <c r="B44" s="154">
        <f>IF(A44="","",IF(A44&lt;20000,A44-10000,A44-20000))</f>
      </c>
      <c r="C44" s="155">
        <f>IF(A44="","",VLOOKUP(A44,'選手入力原票'!$A$74:$Q$76,4))</f>
      </c>
      <c r="D44" s="156" t="s">
        <v>116</v>
      </c>
      <c r="E44" s="262">
        <f>IF(A44="","",VLOOKUP(A44,'選手入力原票'!$A$74:$Q$76,11))</f>
      </c>
      <c r="F44" s="157" t="s">
        <v>117</v>
      </c>
      <c r="G44" s="158">
        <f>IF(A44="","",VLOOKUP(A44,'選手入力原票'!$A$74:$Q$76,9))</f>
      </c>
      <c r="H44" s="159">
        <f>IF(A44="","",VLOOKUP(A44,'選手入力原票'!$A$74:$Q$76,7))</f>
      </c>
      <c r="I44" s="319">
        <f>IF(A44="","",VLOOKUP(A44,'選手入力原票'!$A$74:$Q$76,12))</f>
      </c>
      <c r="J44" s="330">
        <f>IF(A44="","",VLOOKUP(A44,'選手入力原票'!$A$74:$Q$76,14))</f>
      </c>
      <c r="K44" s="321">
        <f>IF(A44="","",VLOOKUP(A44,'選手入力原票'!$A$74:$Q$76,16))</f>
      </c>
      <c r="L44" s="333">
        <f>IF(A44="","",VLOOKUP(A44,'選手入力原票'!$A$74:$Q$76,17))</f>
      </c>
      <c r="M44" s="117"/>
    </row>
    <row r="45" spans="1:13" ht="18" customHeight="1">
      <c r="A45" s="113">
        <f>IF('選手入力原票'!A75="","",'選手入力原票'!A75)</f>
      </c>
      <c r="B45" s="160">
        <f>IF(A45="","",IF(A45&lt;20000,A45-10000,A45-20000))</f>
      </c>
      <c r="C45" s="161">
        <f>IF(A45="","",VLOOKUP(A45,'選手入力原票'!$A$74:$Q$76,4))</f>
      </c>
      <c r="D45" s="162" t="s">
        <v>116</v>
      </c>
      <c r="E45" s="263">
        <f>IF(A45="","",VLOOKUP(A45,'選手入力原票'!$A$74:$Q$76,11))</f>
      </c>
      <c r="F45" s="163" t="s">
        <v>117</v>
      </c>
      <c r="G45" s="164">
        <f>IF(A45="","",VLOOKUP(A45,'選手入力原票'!$A$74:$Q$76,9))</f>
      </c>
      <c r="H45" s="165">
        <f>IF(A45="","",VLOOKUP(A45,'選手入力原票'!$A$74:$Q$76,7))</f>
      </c>
      <c r="I45" s="323">
        <f>IF(A45="","",VLOOKUP(A45,'選手入力原票'!$A$74:$Q$76,12))</f>
      </c>
      <c r="J45" s="331">
        <f>IF(A45="","",VLOOKUP(A45,'選手入力原票'!$A$74:$Q$76,14))</f>
      </c>
      <c r="K45" s="325">
        <f>IF(A45="","",VLOOKUP(A45,'選手入力原票'!$A$74:$Q$76,16))</f>
      </c>
      <c r="L45" s="334">
        <f>IF(A45="","",VLOOKUP(A45,'選手入力原票'!$A$74:$Q$76,17))</f>
      </c>
      <c r="M45" s="117"/>
    </row>
    <row r="46" spans="1:13" ht="18" customHeight="1" thickBot="1">
      <c r="A46" s="113">
        <f>IF('選手入力原票'!A76="","",'選手入力原票'!A76)</f>
      </c>
      <c r="B46" s="166">
        <f>IF(A46="","",IF(A46&lt;20000,A46-10000,A46-20000))</f>
      </c>
      <c r="C46" s="173">
        <f>IF(A46="","",VLOOKUP(A46,'選手入力原票'!$A$74:$Q$76,4))</f>
      </c>
      <c r="D46" s="168" t="s">
        <v>116</v>
      </c>
      <c r="E46" s="264">
        <f>IF(A46="","",VLOOKUP(A46,'選手入力原票'!$A$74:$Q$76,11))</f>
      </c>
      <c r="F46" s="169" t="s">
        <v>117</v>
      </c>
      <c r="G46" s="170">
        <f>IF(A46="","",VLOOKUP(A46,'選手入力原票'!$A$74:$Q$76,9))</f>
      </c>
      <c r="H46" s="171">
        <f>IF(A46="","",VLOOKUP(A46,'選手入力原票'!$A$74:$Q$76,7))</f>
      </c>
      <c r="I46" s="335">
        <f>IF(A46="","",VLOOKUP(A46,'選手入力原票'!$A$74:$Q$76,12))</f>
      </c>
      <c r="J46" s="332">
        <f>IF(A46="","",VLOOKUP(A46,'選手入力原票'!$A$74:$Q$76,14))</f>
      </c>
      <c r="K46" s="328">
        <f>IF(A46="","",VLOOKUP(A46,'選手入力原票'!$A$74:$Q$76,16))</f>
      </c>
      <c r="L46" s="329">
        <f>IF(A46="","",VLOOKUP(A46,'選手入力原票'!$A$74:$Q$76,17))</f>
      </c>
      <c r="M46" s="117"/>
    </row>
    <row r="47" spans="2:13" ht="18" customHeight="1">
      <c r="B47" s="186" t="s">
        <v>75</v>
      </c>
      <c r="C47" s="174"/>
      <c r="D47" s="174"/>
      <c r="E47" s="175"/>
      <c r="F47" s="174"/>
      <c r="G47" s="176"/>
      <c r="H47" s="174"/>
      <c r="I47" s="175"/>
      <c r="J47" s="175"/>
      <c r="K47" s="175"/>
      <c r="L47" s="174"/>
      <c r="M47" s="117"/>
    </row>
    <row r="48" spans="2:12" ht="18" customHeight="1">
      <c r="B48" s="177"/>
      <c r="C48" s="177"/>
      <c r="D48" s="177"/>
      <c r="E48" s="178"/>
      <c r="F48" s="177"/>
      <c r="G48" s="179"/>
      <c r="H48" s="177"/>
      <c r="I48" s="178"/>
      <c r="J48" s="178"/>
      <c r="K48" s="178"/>
      <c r="L48" s="200" t="s">
        <v>227</v>
      </c>
    </row>
    <row r="49" spans="2:12" ht="18" customHeight="1">
      <c r="B49" s="177"/>
      <c r="C49" s="177"/>
      <c r="D49" s="177"/>
      <c r="E49" s="178"/>
      <c r="F49" s="177"/>
      <c r="G49" s="179"/>
      <c r="H49" s="177"/>
      <c r="I49" s="178"/>
      <c r="J49" s="178"/>
      <c r="K49" s="201"/>
      <c r="L49" s="200"/>
    </row>
    <row r="50" spans="2:12" ht="18" customHeight="1">
      <c r="B50" s="177" t="s">
        <v>76</v>
      </c>
      <c r="C50" s="177"/>
      <c r="D50" s="177"/>
      <c r="E50" s="178"/>
      <c r="F50" s="177"/>
      <c r="G50" s="179"/>
      <c r="H50" s="177"/>
      <c r="I50" s="178"/>
      <c r="J50" s="178"/>
      <c r="K50" s="178"/>
      <c r="L50" s="177"/>
    </row>
    <row r="51" spans="2:12" ht="18" customHeight="1">
      <c r="B51" s="177" t="s">
        <v>491</v>
      </c>
      <c r="C51" s="177"/>
      <c r="D51" s="177"/>
      <c r="E51" s="178"/>
      <c r="F51" s="177"/>
      <c r="G51" s="179"/>
      <c r="H51" s="177"/>
      <c r="I51" s="178"/>
      <c r="J51" s="178"/>
      <c r="K51" s="178"/>
      <c r="L51" s="177"/>
    </row>
    <row r="52" spans="2:12" ht="18" customHeight="1">
      <c r="B52" s="177"/>
      <c r="C52" s="177"/>
      <c r="D52" s="177"/>
      <c r="E52" s="175"/>
      <c r="F52" s="174"/>
      <c r="G52" s="176"/>
      <c r="H52" s="174"/>
      <c r="I52" s="178"/>
      <c r="J52" s="178"/>
      <c r="K52" s="178"/>
      <c r="L52" s="177"/>
    </row>
    <row r="53" spans="2:12" ht="18" customHeight="1">
      <c r="B53" s="177"/>
      <c r="C53" s="177"/>
      <c r="D53" s="174"/>
      <c r="E53" s="175"/>
      <c r="F53" s="175"/>
      <c r="G53" s="156"/>
      <c r="H53" s="174"/>
      <c r="I53" s="180">
        <f>'基礎データ'!E29</f>
        <v>0</v>
      </c>
      <c r="J53" s="181" t="s">
        <v>58</v>
      </c>
      <c r="K53" s="182" t="str">
        <f>'基礎データ'!E36&amp;"　　　　　印"</f>
        <v>　　　　　印</v>
      </c>
      <c r="L53" s="183"/>
    </row>
    <row r="54" spans="5:11" ht="14.25" customHeight="1">
      <c r="E54" s="118"/>
      <c r="F54" s="117"/>
      <c r="G54" s="119"/>
      <c r="H54" s="117"/>
      <c r="I54" s="118"/>
      <c r="J54" s="118"/>
      <c r="K54" s="118"/>
    </row>
  </sheetData>
  <sheetProtection/>
  <mergeCells count="23">
    <mergeCell ref="L28:L29"/>
    <mergeCell ref="L42:L43"/>
    <mergeCell ref="I28:I29"/>
    <mergeCell ref="J28:J29"/>
    <mergeCell ref="K28:K29"/>
    <mergeCell ref="I42:I43"/>
    <mergeCell ref="J42:J43"/>
    <mergeCell ref="K42:K43"/>
    <mergeCell ref="H41:H43"/>
    <mergeCell ref="G14:G15"/>
    <mergeCell ref="H14:H15"/>
    <mergeCell ref="G27:G29"/>
    <mergeCell ref="H27:H29"/>
    <mergeCell ref="G41:G43"/>
    <mergeCell ref="B41:B43"/>
    <mergeCell ref="C41:C43"/>
    <mergeCell ref="E41:E43"/>
    <mergeCell ref="B14:B15"/>
    <mergeCell ref="C14:C15"/>
    <mergeCell ref="E14:E15"/>
    <mergeCell ref="B27:B29"/>
    <mergeCell ref="C27:C29"/>
    <mergeCell ref="E27:E29"/>
  </mergeCells>
  <printOptions/>
  <pageMargins left="0.5905511811023623" right="0.5905511811023623" top="0.984251968503937" bottom="0.5905511811023623" header="0.6692913385826772" footer="0.31496062992125984"/>
  <pageSetup fitToHeight="1" fitToWidth="1" horizontalDpi="360" verticalDpi="360" orientation="portrait" paperSize="9" scale="80" r:id="rId1"/>
  <headerFooter alignWithMargins="0">
    <oddHeader>&amp;R&amp;"ＭＳ Ｐゴシック,標準"注）Ａ４サイズで提出する。</oddHeader>
  </headerFooter>
</worksheet>
</file>

<file path=xl/worksheets/sheet7.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25" customWidth="1"/>
    <col min="2" max="2" width="6.6640625" style="25" customWidth="1"/>
    <col min="3" max="3" width="14.6640625" style="25" customWidth="1"/>
    <col min="4" max="4" width="3.6640625" style="25" customWidth="1"/>
    <col min="5" max="5" width="2.6640625" style="25" customWidth="1"/>
    <col min="6" max="6" width="6.6640625" style="25" customWidth="1"/>
    <col min="7" max="7" width="2.6640625" style="25" customWidth="1"/>
    <col min="8" max="8" width="5.6640625" style="278" customWidth="1"/>
    <col min="9" max="9" width="3.6640625" style="25" customWidth="1"/>
    <col min="10" max="10" width="5.77734375" style="279" customWidth="1"/>
    <col min="11" max="11" width="14.6640625" style="25" customWidth="1"/>
    <col min="12" max="12" width="3.6640625" style="25" customWidth="1"/>
    <col min="13" max="13" width="8.6640625" style="25" customWidth="1"/>
    <col min="14" max="14" width="3.6640625" style="279" customWidth="1"/>
    <col min="15" max="15" width="2.6640625" style="25" customWidth="1"/>
    <col min="16" max="16" width="4.6640625" style="25" customWidth="1"/>
    <col min="17" max="17" width="6.6640625" style="25" customWidth="1"/>
    <col min="18" max="23" width="10.6640625" style="25" customWidth="1"/>
    <col min="24" max="24" width="4.6640625" style="25" customWidth="1"/>
    <col min="25" max="25" width="21.6640625" style="25" customWidth="1"/>
    <col min="26" max="16384" width="10.6640625" style="25" customWidth="1"/>
  </cols>
  <sheetData>
    <row r="1" spans="2:25" s="6" customFormat="1" ht="14.25">
      <c r="B1" s="24" t="s">
        <v>183</v>
      </c>
      <c r="C1" s="25"/>
      <c r="D1" s="25"/>
      <c r="E1" s="25"/>
      <c r="F1" s="25"/>
      <c r="G1" s="25"/>
      <c r="H1" s="278"/>
      <c r="I1" s="25"/>
      <c r="J1" s="279"/>
      <c r="K1" s="25"/>
      <c r="L1" s="25"/>
      <c r="M1" s="25" t="s">
        <v>119</v>
      </c>
      <c r="N1" s="279" t="s">
        <v>120</v>
      </c>
      <c r="O1" s="25" t="s">
        <v>121</v>
      </c>
      <c r="P1" s="25"/>
      <c r="Q1" s="25" t="s">
        <v>122</v>
      </c>
      <c r="R1" s="25"/>
      <c r="S1" s="25"/>
      <c r="T1" s="25"/>
      <c r="U1" s="25"/>
      <c r="V1" s="25"/>
      <c r="W1" s="25"/>
      <c r="X1" s="25"/>
      <c r="Y1" s="25"/>
    </row>
    <row r="3" spans="1:25" s="6" customFormat="1" ht="14.25">
      <c r="A3" s="189" t="s">
        <v>123</v>
      </c>
      <c r="B3" s="189" t="s">
        <v>124</v>
      </c>
      <c r="C3" s="189" t="s">
        <v>125</v>
      </c>
      <c r="D3" s="189" t="s">
        <v>126</v>
      </c>
      <c r="E3" s="189" t="s">
        <v>127</v>
      </c>
      <c r="F3" s="189" t="s">
        <v>128</v>
      </c>
      <c r="G3" s="189" t="s">
        <v>129</v>
      </c>
      <c r="H3" s="280" t="s">
        <v>130</v>
      </c>
      <c r="I3" s="189" t="s">
        <v>131</v>
      </c>
      <c r="J3" s="281" t="s">
        <v>132</v>
      </c>
      <c r="K3" s="189" t="s">
        <v>133</v>
      </c>
      <c r="L3" s="189" t="s">
        <v>134</v>
      </c>
      <c r="M3" s="189" t="s">
        <v>135</v>
      </c>
      <c r="N3" s="281" t="s">
        <v>136</v>
      </c>
      <c r="O3" s="189" t="s">
        <v>137</v>
      </c>
      <c r="P3" s="189" t="s">
        <v>138</v>
      </c>
      <c r="Q3" s="189" t="s">
        <v>139</v>
      </c>
      <c r="R3" s="189" t="s">
        <v>140</v>
      </c>
      <c r="S3" s="189" t="s">
        <v>248</v>
      </c>
      <c r="T3" s="190"/>
      <c r="U3" s="25"/>
      <c r="V3" s="25"/>
      <c r="W3" s="25"/>
      <c r="X3" s="25"/>
      <c r="Y3" s="25"/>
    </row>
    <row r="4" spans="1:25" s="6" customFormat="1" ht="15" thickBot="1">
      <c r="A4" s="190"/>
      <c r="B4" s="190"/>
      <c r="C4" s="190"/>
      <c r="D4" s="190"/>
      <c r="E4" s="190"/>
      <c r="F4" s="190"/>
      <c r="G4" s="190"/>
      <c r="H4" s="282"/>
      <c r="I4" s="190"/>
      <c r="J4" s="283"/>
      <c r="K4" s="190"/>
      <c r="L4" s="190"/>
      <c r="M4" s="190"/>
      <c r="N4" s="283"/>
      <c r="O4" s="190"/>
      <c r="P4" s="190"/>
      <c r="Q4" s="190"/>
      <c r="R4" s="190"/>
      <c r="S4" s="190"/>
      <c r="T4" s="190"/>
      <c r="U4" s="25"/>
      <c r="V4" s="25"/>
      <c r="W4" s="25"/>
      <c r="X4" s="25"/>
      <c r="Y4" s="25"/>
    </row>
    <row r="5" spans="1:25" s="6" customFormat="1" ht="14.25">
      <c r="A5" s="191" t="s">
        <v>0</v>
      </c>
      <c r="B5" s="192" t="s">
        <v>3</v>
      </c>
      <c r="C5" s="193" t="s">
        <v>5</v>
      </c>
      <c r="D5" s="192" t="s">
        <v>8</v>
      </c>
      <c r="E5" s="194"/>
      <c r="F5" s="194"/>
      <c r="G5" s="194"/>
      <c r="H5" s="284" t="s">
        <v>13</v>
      </c>
      <c r="I5" s="194"/>
      <c r="J5" s="285" t="s">
        <v>15</v>
      </c>
      <c r="K5" s="193" t="s">
        <v>17</v>
      </c>
      <c r="L5" s="194"/>
      <c r="M5" s="193" t="s">
        <v>141</v>
      </c>
      <c r="N5" s="286" t="s">
        <v>142</v>
      </c>
      <c r="O5" s="194"/>
      <c r="P5" s="192" t="s">
        <v>234</v>
      </c>
      <c r="Q5" s="194"/>
      <c r="R5" s="193" t="s">
        <v>19</v>
      </c>
      <c r="S5" s="193" t="s">
        <v>20</v>
      </c>
      <c r="T5" s="190"/>
      <c r="U5" s="25" t="s">
        <v>143</v>
      </c>
      <c r="V5" s="25"/>
      <c r="W5" s="25"/>
      <c r="X5" s="25"/>
      <c r="Y5" s="25"/>
    </row>
    <row r="6" spans="1:25" s="6" customFormat="1" ht="14.25">
      <c r="A6" s="195"/>
      <c r="B6" s="190"/>
      <c r="C6" s="190"/>
      <c r="D6" s="196" t="s">
        <v>144</v>
      </c>
      <c r="E6" s="190"/>
      <c r="F6" s="196" t="s">
        <v>145</v>
      </c>
      <c r="G6" s="197" t="s">
        <v>146</v>
      </c>
      <c r="H6" s="287" t="s">
        <v>146</v>
      </c>
      <c r="I6" s="197" t="s">
        <v>146</v>
      </c>
      <c r="J6" s="288"/>
      <c r="K6" s="190"/>
      <c r="L6" s="190"/>
      <c r="M6" s="190"/>
      <c r="N6" s="283"/>
      <c r="O6" s="190"/>
      <c r="P6" s="190"/>
      <c r="Q6" s="190"/>
      <c r="R6" s="190"/>
      <c r="S6" s="190"/>
      <c r="T6" s="190"/>
      <c r="U6" s="25"/>
      <c r="V6" s="25"/>
      <c r="W6" s="25"/>
      <c r="X6" s="25"/>
      <c r="Y6" s="25"/>
    </row>
    <row r="7" spans="1:25" s="6" customFormat="1" ht="14.25">
      <c r="A7" s="198" t="s">
        <v>1</v>
      </c>
      <c r="B7" s="197">
        <v>1</v>
      </c>
      <c r="C7" s="197" t="s">
        <v>147</v>
      </c>
      <c r="D7" s="190"/>
      <c r="E7" s="197" t="s">
        <v>9</v>
      </c>
      <c r="F7" s="199">
        <v>11.25</v>
      </c>
      <c r="G7" s="197" t="s">
        <v>12</v>
      </c>
      <c r="H7" s="287">
        <v>1.6</v>
      </c>
      <c r="I7" s="197" t="s">
        <v>14</v>
      </c>
      <c r="J7" s="288">
        <v>101</v>
      </c>
      <c r="K7" s="197" t="s">
        <v>148</v>
      </c>
      <c r="L7" s="197" t="s">
        <v>12</v>
      </c>
      <c r="M7" s="197" t="s">
        <v>149</v>
      </c>
      <c r="N7" s="288">
        <v>3</v>
      </c>
      <c r="O7" s="197" t="s">
        <v>14</v>
      </c>
      <c r="P7" s="197"/>
      <c r="Q7" s="197"/>
      <c r="R7" s="197"/>
      <c r="S7" s="189"/>
      <c r="T7" s="197"/>
      <c r="U7" s="25"/>
      <c r="V7" s="25"/>
      <c r="W7" s="25"/>
      <c r="X7" s="25"/>
      <c r="Y7" s="25"/>
    </row>
    <row r="8" spans="1:25" s="6" customFormat="1" ht="14.25">
      <c r="A8" s="198" t="s">
        <v>1</v>
      </c>
      <c r="B8" s="197">
        <v>2</v>
      </c>
      <c r="C8" s="197" t="s">
        <v>150</v>
      </c>
      <c r="D8" s="196" t="s">
        <v>249</v>
      </c>
      <c r="E8" s="197" t="s">
        <v>250</v>
      </c>
      <c r="F8" s="287">
        <v>23</v>
      </c>
      <c r="G8" s="197" t="s">
        <v>12</v>
      </c>
      <c r="H8" s="287">
        <v>2.5</v>
      </c>
      <c r="I8" s="197" t="s">
        <v>14</v>
      </c>
      <c r="J8" s="288">
        <v>101</v>
      </c>
      <c r="K8" s="197" t="s">
        <v>148</v>
      </c>
      <c r="L8" s="197" t="s">
        <v>12</v>
      </c>
      <c r="M8" s="197" t="s">
        <v>149</v>
      </c>
      <c r="N8" s="288">
        <v>3</v>
      </c>
      <c r="O8" s="197" t="s">
        <v>14</v>
      </c>
      <c r="P8" s="197"/>
      <c r="Q8" s="197"/>
      <c r="R8" s="197"/>
      <c r="S8" s="189"/>
      <c r="T8" s="190"/>
      <c r="U8" s="25"/>
      <c r="V8" s="25"/>
      <c r="W8" s="25"/>
      <c r="X8" s="25"/>
      <c r="Y8" s="25"/>
    </row>
    <row r="9" spans="1:25" s="6" customFormat="1" ht="14.25">
      <c r="A9" s="198" t="s">
        <v>1</v>
      </c>
      <c r="B9" s="197">
        <v>3</v>
      </c>
      <c r="C9" s="197" t="s">
        <v>151</v>
      </c>
      <c r="D9" s="190"/>
      <c r="E9" s="197" t="s">
        <v>250</v>
      </c>
      <c r="F9" s="287">
        <v>53</v>
      </c>
      <c r="G9" s="197" t="s">
        <v>12</v>
      </c>
      <c r="H9" s="287"/>
      <c r="I9" s="197" t="s">
        <v>14</v>
      </c>
      <c r="J9" s="288">
        <v>234</v>
      </c>
      <c r="K9" s="197" t="s">
        <v>152</v>
      </c>
      <c r="L9" s="197" t="s">
        <v>12</v>
      </c>
      <c r="M9" s="197" t="s">
        <v>153</v>
      </c>
      <c r="N9" s="288">
        <v>3</v>
      </c>
      <c r="O9" s="197" t="s">
        <v>14</v>
      </c>
      <c r="P9" s="197"/>
      <c r="Q9" s="197"/>
      <c r="R9" s="197"/>
      <c r="S9" s="189"/>
      <c r="T9" s="190"/>
      <c r="U9" s="25"/>
      <c r="V9" s="25"/>
      <c r="W9" s="25"/>
      <c r="X9" s="25"/>
      <c r="Y9" s="25"/>
    </row>
    <row r="10" spans="1:25" s="6" customFormat="1" ht="14.25">
      <c r="A10" s="198" t="s">
        <v>1</v>
      </c>
      <c r="B10" s="197">
        <v>4</v>
      </c>
      <c r="C10" s="197" t="s">
        <v>154</v>
      </c>
      <c r="D10" s="197">
        <v>2</v>
      </c>
      <c r="E10" s="197" t="s">
        <v>9</v>
      </c>
      <c r="F10" s="289">
        <v>4.5</v>
      </c>
      <c r="G10" s="197" t="s">
        <v>12</v>
      </c>
      <c r="H10" s="287"/>
      <c r="I10" s="197" t="s">
        <v>14</v>
      </c>
      <c r="J10" s="288">
        <v>156</v>
      </c>
      <c r="K10" s="197" t="s">
        <v>155</v>
      </c>
      <c r="L10" s="197" t="s">
        <v>12</v>
      </c>
      <c r="M10" s="197" t="s">
        <v>156</v>
      </c>
      <c r="N10" s="288">
        <v>3</v>
      </c>
      <c r="O10" s="197" t="s">
        <v>14</v>
      </c>
      <c r="P10" s="197"/>
      <c r="Q10" s="197"/>
      <c r="R10" s="197"/>
      <c r="S10" s="189"/>
      <c r="T10" s="190"/>
      <c r="U10" s="25"/>
      <c r="V10" s="25"/>
      <c r="W10" s="25"/>
      <c r="X10" s="25"/>
      <c r="Y10" s="25"/>
    </row>
    <row r="11" spans="1:25" s="6" customFormat="1" ht="14.25">
      <c r="A11" s="198" t="s">
        <v>1</v>
      </c>
      <c r="B11" s="197">
        <v>5</v>
      </c>
      <c r="C11" s="197" t="s">
        <v>251</v>
      </c>
      <c r="D11" s="197">
        <v>4</v>
      </c>
      <c r="E11" s="197" t="s">
        <v>9</v>
      </c>
      <c r="F11" s="287">
        <v>27.2</v>
      </c>
      <c r="G11" s="197" t="s">
        <v>12</v>
      </c>
      <c r="H11" s="287"/>
      <c r="I11" s="197" t="s">
        <v>14</v>
      </c>
      <c r="J11" s="288">
        <v>2</v>
      </c>
      <c r="K11" s="197" t="s">
        <v>157</v>
      </c>
      <c r="L11" s="197" t="s">
        <v>12</v>
      </c>
      <c r="M11" s="197" t="s">
        <v>158</v>
      </c>
      <c r="N11" s="288">
        <v>1</v>
      </c>
      <c r="O11" s="197" t="s">
        <v>14</v>
      </c>
      <c r="P11" s="197"/>
      <c r="Q11" s="197"/>
      <c r="R11" s="197"/>
      <c r="S11" s="189"/>
      <c r="T11" s="190"/>
      <c r="U11" s="25"/>
      <c r="V11" s="25"/>
      <c r="W11" s="25"/>
      <c r="X11" s="25"/>
      <c r="Y11" s="25"/>
    </row>
    <row r="12" spans="1:25" s="6" customFormat="1" ht="14.25">
      <c r="A12" s="198" t="s">
        <v>1</v>
      </c>
      <c r="B12" s="197">
        <v>6</v>
      </c>
      <c r="C12" s="197" t="s">
        <v>159</v>
      </c>
      <c r="D12" s="197">
        <v>9</v>
      </c>
      <c r="E12" s="197" t="s">
        <v>9</v>
      </c>
      <c r="F12" s="287">
        <v>44.61</v>
      </c>
      <c r="G12" s="197" t="s">
        <v>12</v>
      </c>
      <c r="H12" s="287"/>
      <c r="I12" s="197" t="s">
        <v>14</v>
      </c>
      <c r="J12" s="288">
        <v>1</v>
      </c>
      <c r="K12" s="197" t="s">
        <v>157</v>
      </c>
      <c r="L12" s="197" t="s">
        <v>12</v>
      </c>
      <c r="M12" s="197" t="s">
        <v>158</v>
      </c>
      <c r="N12" s="288">
        <v>2</v>
      </c>
      <c r="O12" s="197" t="s">
        <v>14</v>
      </c>
      <c r="P12" s="197"/>
      <c r="Q12" s="197"/>
      <c r="R12" s="197"/>
      <c r="S12" s="189"/>
      <c r="T12" s="190"/>
      <c r="U12" s="25"/>
      <c r="V12" s="25"/>
      <c r="W12" s="25"/>
      <c r="X12" s="25"/>
      <c r="Y12" s="25"/>
    </row>
    <row r="13" spans="1:25" s="6" customFormat="1" ht="14.25">
      <c r="A13" s="198" t="s">
        <v>2</v>
      </c>
      <c r="B13" s="197">
        <v>30</v>
      </c>
      <c r="C13" s="197" t="s">
        <v>160</v>
      </c>
      <c r="D13" s="196"/>
      <c r="E13" s="196" t="s">
        <v>252</v>
      </c>
      <c r="F13" s="199">
        <v>15.9</v>
      </c>
      <c r="G13" s="197" t="s">
        <v>12</v>
      </c>
      <c r="H13" s="287">
        <v>5.8</v>
      </c>
      <c r="I13" s="197" t="s">
        <v>14</v>
      </c>
      <c r="J13" s="288">
        <v>32</v>
      </c>
      <c r="K13" s="197" t="s">
        <v>161</v>
      </c>
      <c r="L13" s="197" t="s">
        <v>12</v>
      </c>
      <c r="M13" s="197" t="s">
        <v>153</v>
      </c>
      <c r="N13" s="288">
        <v>3</v>
      </c>
      <c r="O13" s="197" t="s">
        <v>14</v>
      </c>
      <c r="P13" s="197"/>
      <c r="Q13" s="197"/>
      <c r="R13" s="197"/>
      <c r="S13" s="189"/>
      <c r="T13" s="197"/>
      <c r="U13" s="25"/>
      <c r="V13" s="25"/>
      <c r="W13" s="25"/>
      <c r="X13" s="25"/>
      <c r="Y13" s="25"/>
    </row>
    <row r="14" spans="1:25" s="6" customFormat="1" ht="14.25">
      <c r="A14" s="198" t="s">
        <v>1</v>
      </c>
      <c r="B14" s="197">
        <v>30</v>
      </c>
      <c r="C14" s="197" t="s">
        <v>162</v>
      </c>
      <c r="D14" s="190"/>
      <c r="E14" s="197" t="s">
        <v>9</v>
      </c>
      <c r="F14" s="287">
        <v>16.9</v>
      </c>
      <c r="G14" s="197" t="s">
        <v>12</v>
      </c>
      <c r="H14" s="287">
        <v>-1.7</v>
      </c>
      <c r="I14" s="197" t="s">
        <v>14</v>
      </c>
      <c r="J14" s="288">
        <v>43</v>
      </c>
      <c r="K14" s="197" t="s">
        <v>163</v>
      </c>
      <c r="L14" s="197" t="s">
        <v>12</v>
      </c>
      <c r="M14" s="197" t="s">
        <v>164</v>
      </c>
      <c r="N14" s="288">
        <v>3</v>
      </c>
      <c r="O14" s="197" t="s">
        <v>14</v>
      </c>
      <c r="P14" s="197"/>
      <c r="Q14" s="197"/>
      <c r="R14" s="197"/>
      <c r="S14" s="189"/>
      <c r="T14" s="190"/>
      <c r="U14" s="25"/>
      <c r="V14" s="25"/>
      <c r="W14" s="25"/>
      <c r="X14" s="25"/>
      <c r="Y14" s="25"/>
    </row>
    <row r="15" spans="1:25" s="6" customFormat="1" ht="14.25">
      <c r="A15" s="198" t="s">
        <v>2</v>
      </c>
      <c r="B15" s="197">
        <v>10</v>
      </c>
      <c r="C15" s="197" t="s">
        <v>165</v>
      </c>
      <c r="D15" s="197">
        <v>15</v>
      </c>
      <c r="E15" s="197" t="s">
        <v>9</v>
      </c>
      <c r="F15" s="199">
        <v>38.12</v>
      </c>
      <c r="G15" s="197" t="s">
        <v>12</v>
      </c>
      <c r="H15" s="287"/>
      <c r="I15" s="197" t="s">
        <v>14</v>
      </c>
      <c r="J15" s="288">
        <v>111</v>
      </c>
      <c r="K15" s="197" t="s">
        <v>166</v>
      </c>
      <c r="L15" s="197" t="s">
        <v>12</v>
      </c>
      <c r="M15" s="197" t="s">
        <v>149</v>
      </c>
      <c r="N15" s="288">
        <v>3</v>
      </c>
      <c r="O15" s="197" t="s">
        <v>14</v>
      </c>
      <c r="P15" s="197"/>
      <c r="Q15" s="197"/>
      <c r="R15" s="197"/>
      <c r="S15" s="189"/>
      <c r="T15" s="190"/>
      <c r="U15" s="25"/>
      <c r="V15" s="25"/>
      <c r="W15" s="25"/>
      <c r="X15" s="25"/>
      <c r="Y15" s="25"/>
    </row>
    <row r="16" spans="1:25" s="6" customFormat="1" ht="14.25">
      <c r="A16" s="198" t="s">
        <v>1</v>
      </c>
      <c r="B16" s="197">
        <v>40</v>
      </c>
      <c r="C16" s="197" t="s">
        <v>38</v>
      </c>
      <c r="D16" s="190"/>
      <c r="E16" s="197" t="s">
        <v>9</v>
      </c>
      <c r="F16" s="199">
        <v>1.93</v>
      </c>
      <c r="G16" s="197" t="s">
        <v>12</v>
      </c>
      <c r="H16" s="287"/>
      <c r="I16" s="197" t="s">
        <v>14</v>
      </c>
      <c r="J16" s="288">
        <v>135</v>
      </c>
      <c r="K16" s="197" t="s">
        <v>167</v>
      </c>
      <c r="L16" s="197" t="s">
        <v>12</v>
      </c>
      <c r="M16" s="197" t="s">
        <v>168</v>
      </c>
      <c r="N16" s="288">
        <v>3</v>
      </c>
      <c r="O16" s="197" t="s">
        <v>14</v>
      </c>
      <c r="P16" s="197"/>
      <c r="Q16" s="197"/>
      <c r="R16" s="197"/>
      <c r="S16" s="189"/>
      <c r="T16" s="197"/>
      <c r="U16" s="25"/>
      <c r="V16" s="25"/>
      <c r="W16" s="25"/>
      <c r="X16" s="25"/>
      <c r="Y16" s="25"/>
    </row>
    <row r="17" spans="1:25" s="6" customFormat="1" ht="14.25">
      <c r="A17" s="198" t="s">
        <v>1</v>
      </c>
      <c r="B17" s="197">
        <v>41</v>
      </c>
      <c r="C17" s="197" t="s">
        <v>169</v>
      </c>
      <c r="D17" s="190"/>
      <c r="E17" s="197" t="s">
        <v>9</v>
      </c>
      <c r="F17" s="199">
        <v>4.5</v>
      </c>
      <c r="G17" s="197" t="s">
        <v>12</v>
      </c>
      <c r="H17" s="287"/>
      <c r="I17" s="197" t="s">
        <v>14</v>
      </c>
      <c r="J17" s="288">
        <v>99</v>
      </c>
      <c r="K17" s="197" t="s">
        <v>170</v>
      </c>
      <c r="L17" s="197" t="s">
        <v>12</v>
      </c>
      <c r="M17" s="197" t="s">
        <v>171</v>
      </c>
      <c r="N17" s="288">
        <v>2</v>
      </c>
      <c r="O17" s="197" t="s">
        <v>14</v>
      </c>
      <c r="P17" s="197"/>
      <c r="Q17" s="197"/>
      <c r="R17" s="197"/>
      <c r="S17" s="189"/>
      <c r="T17" s="190"/>
      <c r="U17" s="25"/>
      <c r="V17" s="25"/>
      <c r="W17" s="25"/>
      <c r="X17" s="25"/>
      <c r="Y17" s="25"/>
    </row>
    <row r="18" spans="1:25" s="6" customFormat="1" ht="14.25">
      <c r="A18" s="198" t="s">
        <v>1</v>
      </c>
      <c r="B18" s="197">
        <v>42</v>
      </c>
      <c r="C18" s="197" t="s">
        <v>253</v>
      </c>
      <c r="D18" s="190"/>
      <c r="E18" s="196" t="s">
        <v>252</v>
      </c>
      <c r="F18" s="199">
        <v>6.63</v>
      </c>
      <c r="G18" s="197" t="s">
        <v>12</v>
      </c>
      <c r="H18" s="287">
        <v>3.8</v>
      </c>
      <c r="I18" s="197" t="s">
        <v>14</v>
      </c>
      <c r="J18" s="288">
        <v>806</v>
      </c>
      <c r="K18" s="197" t="s">
        <v>172</v>
      </c>
      <c r="L18" s="197" t="s">
        <v>12</v>
      </c>
      <c r="M18" s="197" t="s">
        <v>173</v>
      </c>
      <c r="N18" s="288">
        <v>2</v>
      </c>
      <c r="O18" s="197" t="s">
        <v>14</v>
      </c>
      <c r="P18" s="197"/>
      <c r="Q18" s="197"/>
      <c r="R18" s="197"/>
      <c r="S18" s="189"/>
      <c r="T18" s="197"/>
      <c r="U18" s="25"/>
      <c r="V18" s="25"/>
      <c r="W18" s="25"/>
      <c r="X18" s="25"/>
      <c r="Y18" s="25"/>
    </row>
    <row r="19" spans="1:25" s="6" customFormat="1" ht="14.25">
      <c r="A19" s="198" t="s">
        <v>1</v>
      </c>
      <c r="B19" s="197">
        <v>42</v>
      </c>
      <c r="C19" s="197" t="s">
        <v>253</v>
      </c>
      <c r="D19" s="190"/>
      <c r="E19" s="197" t="s">
        <v>9</v>
      </c>
      <c r="F19" s="199">
        <v>6.52</v>
      </c>
      <c r="G19" s="197" t="s">
        <v>12</v>
      </c>
      <c r="H19" s="287">
        <v>1.5</v>
      </c>
      <c r="I19" s="197" t="s">
        <v>14</v>
      </c>
      <c r="J19" s="288">
        <v>806</v>
      </c>
      <c r="K19" s="197" t="s">
        <v>172</v>
      </c>
      <c r="L19" s="197" t="s">
        <v>12</v>
      </c>
      <c r="M19" s="197" t="s">
        <v>173</v>
      </c>
      <c r="N19" s="288">
        <v>2</v>
      </c>
      <c r="O19" s="197" t="s">
        <v>14</v>
      </c>
      <c r="P19" s="197"/>
      <c r="Q19" s="197"/>
      <c r="R19" s="197"/>
      <c r="S19" s="189"/>
      <c r="T19" s="197"/>
      <c r="U19" s="25"/>
      <c r="V19" s="25"/>
      <c r="W19" s="25"/>
      <c r="X19" s="25"/>
      <c r="Y19" s="25"/>
    </row>
    <row r="20" spans="1:25" s="6" customFormat="1" ht="14.25">
      <c r="A20" s="198" t="s">
        <v>1</v>
      </c>
      <c r="B20" s="197">
        <v>51</v>
      </c>
      <c r="C20" s="197" t="s">
        <v>174</v>
      </c>
      <c r="D20" s="190"/>
      <c r="E20" s="197" t="s">
        <v>9</v>
      </c>
      <c r="F20" s="199">
        <v>11.16</v>
      </c>
      <c r="G20" s="197" t="s">
        <v>12</v>
      </c>
      <c r="H20" s="287"/>
      <c r="I20" s="197" t="s">
        <v>14</v>
      </c>
      <c r="J20" s="288">
        <v>456</v>
      </c>
      <c r="K20" s="197" t="s">
        <v>175</v>
      </c>
      <c r="L20" s="197" t="s">
        <v>12</v>
      </c>
      <c r="M20" s="197" t="s">
        <v>230</v>
      </c>
      <c r="N20" s="288">
        <v>3</v>
      </c>
      <c r="O20" s="197" t="s">
        <v>14</v>
      </c>
      <c r="P20" s="197"/>
      <c r="Q20" s="197"/>
      <c r="R20" s="197"/>
      <c r="S20" s="189"/>
      <c r="T20" s="190"/>
      <c r="U20" s="25"/>
      <c r="V20" s="25"/>
      <c r="W20" s="25"/>
      <c r="X20" s="25"/>
      <c r="Y20" s="25"/>
    </row>
    <row r="21" spans="1:25" s="6" customFormat="1" ht="14.25">
      <c r="A21" s="195"/>
      <c r="B21" s="190"/>
      <c r="C21" s="190"/>
      <c r="D21" s="190"/>
      <c r="E21" s="190"/>
      <c r="F21" s="190"/>
      <c r="G21" s="190"/>
      <c r="H21" s="282"/>
      <c r="I21" s="190"/>
      <c r="J21" s="283"/>
      <c r="K21" s="190"/>
      <c r="L21" s="190"/>
      <c r="M21" s="190"/>
      <c r="N21" s="283"/>
      <c r="O21" s="190"/>
      <c r="P21" s="190"/>
      <c r="Q21" s="190"/>
      <c r="R21" s="190"/>
      <c r="S21" s="190"/>
      <c r="T21" s="190"/>
      <c r="U21" s="25"/>
      <c r="V21" s="25"/>
      <c r="W21" s="25"/>
      <c r="X21" s="25"/>
      <c r="Y21" s="25"/>
    </row>
    <row r="22" spans="1:25" s="6" customFormat="1" ht="14.25">
      <c r="A22" s="198"/>
      <c r="B22" s="197"/>
      <c r="C22" s="197"/>
      <c r="D22" s="190"/>
      <c r="E22" s="197"/>
      <c r="F22" s="197"/>
      <c r="G22" s="197"/>
      <c r="H22" s="287"/>
      <c r="I22" s="197"/>
      <c r="J22" s="288"/>
      <c r="K22" s="197"/>
      <c r="L22" s="197"/>
      <c r="M22" s="197"/>
      <c r="N22" s="288"/>
      <c r="O22" s="197"/>
      <c r="P22" s="197"/>
      <c r="Q22" s="197"/>
      <c r="R22" s="197"/>
      <c r="S22" s="189"/>
      <c r="T22" s="190"/>
      <c r="U22" s="25"/>
      <c r="V22" s="25"/>
      <c r="W22" s="25"/>
      <c r="X22" s="25"/>
      <c r="Y22" s="25"/>
    </row>
    <row r="23" spans="1:25" s="6" customFormat="1" ht="14.25">
      <c r="A23" s="25"/>
      <c r="B23" s="24" t="s">
        <v>254</v>
      </c>
      <c r="C23" s="25"/>
      <c r="D23" s="25"/>
      <c r="E23" s="25"/>
      <c r="F23" s="25"/>
      <c r="G23" s="25"/>
      <c r="H23" s="278"/>
      <c r="I23" s="25"/>
      <c r="J23" s="279"/>
      <c r="K23" s="25"/>
      <c r="L23" s="25"/>
      <c r="M23" s="25"/>
      <c r="N23" s="279"/>
      <c r="O23" s="25"/>
      <c r="P23" s="25"/>
      <c r="Q23" s="25"/>
      <c r="R23" s="25"/>
      <c r="S23" s="25"/>
      <c r="T23" s="25"/>
      <c r="U23" s="25"/>
      <c r="V23" s="25"/>
      <c r="W23" s="25"/>
      <c r="X23" s="25"/>
      <c r="Y23" s="25"/>
    </row>
    <row r="25" spans="1:25" s="6" customFormat="1" ht="14.25">
      <c r="A25" s="25" t="s">
        <v>176</v>
      </c>
      <c r="B25" s="25"/>
      <c r="C25" s="25"/>
      <c r="D25" s="25"/>
      <c r="E25" s="25"/>
      <c r="F25" s="25"/>
      <c r="G25" s="25"/>
      <c r="H25" s="278"/>
      <c r="I25" s="25"/>
      <c r="J25" s="279"/>
      <c r="K25" s="25"/>
      <c r="L25" s="25"/>
      <c r="M25" s="25"/>
      <c r="N25" s="279"/>
      <c r="O25" s="25"/>
      <c r="P25" s="25"/>
      <c r="Q25" s="25"/>
      <c r="R25" s="25"/>
      <c r="S25" s="25"/>
      <c r="T25" s="25"/>
      <c r="U25" s="25"/>
      <c r="V25" s="25"/>
      <c r="W25" s="25"/>
      <c r="X25" s="25"/>
      <c r="Y25" s="25"/>
    </row>
    <row r="26" spans="1:25" s="6" customFormat="1" ht="14.25">
      <c r="A26" s="25"/>
      <c r="B26" s="25" t="s">
        <v>177</v>
      </c>
      <c r="C26" s="25"/>
      <c r="D26" s="25"/>
      <c r="E26" s="25"/>
      <c r="F26" s="25"/>
      <c r="G26" s="25"/>
      <c r="H26" s="278"/>
      <c r="I26" s="25"/>
      <c r="J26" s="279"/>
      <c r="K26" s="25"/>
      <c r="L26" s="25"/>
      <c r="M26" s="25"/>
      <c r="N26" s="279"/>
      <c r="O26" s="25"/>
      <c r="P26" s="25"/>
      <c r="Q26" s="25"/>
      <c r="R26" s="25"/>
      <c r="S26" s="25"/>
      <c r="T26" s="25"/>
      <c r="U26" s="25"/>
      <c r="V26" s="25"/>
      <c r="W26" s="25"/>
      <c r="X26" s="25"/>
      <c r="Y26" s="25"/>
    </row>
    <row r="27" spans="1:25" s="6" customFormat="1" ht="14.25">
      <c r="A27" s="25" t="s">
        <v>178</v>
      </c>
      <c r="B27" s="25"/>
      <c r="C27" s="25"/>
      <c r="D27" s="25"/>
      <c r="E27" s="25"/>
      <c r="F27" s="25"/>
      <c r="G27" s="25"/>
      <c r="H27" s="278"/>
      <c r="I27" s="25"/>
      <c r="J27" s="279"/>
      <c r="K27" s="25"/>
      <c r="L27" s="25"/>
      <c r="M27" s="25"/>
      <c r="N27" s="279"/>
      <c r="O27" s="25"/>
      <c r="P27" s="25"/>
      <c r="Q27" s="25"/>
      <c r="R27" s="25"/>
      <c r="S27" s="25"/>
      <c r="T27" s="25"/>
      <c r="U27" s="25"/>
      <c r="V27" s="25"/>
      <c r="W27" s="25"/>
      <c r="X27" s="25"/>
      <c r="Y27" s="25"/>
    </row>
    <row r="28" spans="1:25" s="6" customFormat="1" ht="14.25">
      <c r="A28" s="25" t="s">
        <v>255</v>
      </c>
      <c r="B28" s="25"/>
      <c r="C28" s="25"/>
      <c r="D28" s="25"/>
      <c r="E28" s="25"/>
      <c r="F28" s="25"/>
      <c r="G28" s="25"/>
      <c r="H28" s="278"/>
      <c r="I28" s="25"/>
      <c r="J28" s="279"/>
      <c r="K28" s="25"/>
      <c r="L28" s="25"/>
      <c r="M28" s="25"/>
      <c r="N28" s="279"/>
      <c r="O28" s="25"/>
      <c r="P28" s="25"/>
      <c r="Q28" s="25"/>
      <c r="R28" s="25"/>
      <c r="S28" s="25"/>
      <c r="T28" s="25"/>
      <c r="U28" s="25"/>
      <c r="V28" s="25"/>
      <c r="W28" s="25"/>
      <c r="X28" s="25"/>
      <c r="Y28" s="25"/>
    </row>
    <row r="29" spans="1:25" s="6" customFormat="1" ht="14.25">
      <c r="A29" s="25"/>
      <c r="B29" s="25" t="s">
        <v>179</v>
      </c>
      <c r="C29" s="25"/>
      <c r="D29" s="25"/>
      <c r="E29" s="25"/>
      <c r="F29" s="25"/>
      <c r="G29" s="25"/>
      <c r="H29" s="278"/>
      <c r="I29" s="25"/>
      <c r="J29" s="279"/>
      <c r="K29" s="25"/>
      <c r="L29" s="25"/>
      <c r="M29" s="25"/>
      <c r="N29" s="279"/>
      <c r="O29" s="25"/>
      <c r="P29" s="25"/>
      <c r="Q29" s="25"/>
      <c r="R29" s="25"/>
      <c r="S29" s="25"/>
      <c r="T29" s="25"/>
      <c r="U29" s="25"/>
      <c r="V29" s="25"/>
      <c r="W29" s="25"/>
      <c r="X29" s="25"/>
      <c r="Y29" s="25"/>
    </row>
    <row r="30" spans="1:25" s="6" customFormat="1" ht="14.25">
      <c r="A30" s="25" t="s">
        <v>256</v>
      </c>
      <c r="B30" s="25"/>
      <c r="C30" s="25"/>
      <c r="D30" s="25"/>
      <c r="E30" s="25"/>
      <c r="F30" s="25"/>
      <c r="G30" s="25"/>
      <c r="H30" s="278"/>
      <c r="I30" s="25"/>
      <c r="J30" s="279"/>
      <c r="K30" s="25"/>
      <c r="L30" s="25"/>
      <c r="M30" s="25"/>
      <c r="N30" s="279"/>
      <c r="O30" s="25"/>
      <c r="P30" s="25"/>
      <c r="Q30" s="25"/>
      <c r="R30" s="25"/>
      <c r="S30" s="25"/>
      <c r="T30" s="25"/>
      <c r="U30" s="25"/>
      <c r="V30" s="25"/>
      <c r="W30" s="25"/>
      <c r="X30" s="25"/>
      <c r="Y30" s="25"/>
    </row>
    <row r="31" spans="1:25" s="6" customFormat="1" ht="14.25">
      <c r="A31" s="25" t="s">
        <v>237</v>
      </c>
      <c r="B31" s="25"/>
      <c r="C31" s="25"/>
      <c r="D31" s="25"/>
      <c r="E31" s="25"/>
      <c r="F31" s="25"/>
      <c r="G31" s="25"/>
      <c r="H31" s="278"/>
      <c r="I31" s="25"/>
      <c r="J31" s="279"/>
      <c r="K31" s="25"/>
      <c r="L31" s="25"/>
      <c r="M31" s="25"/>
      <c r="N31" s="279"/>
      <c r="O31" s="25"/>
      <c r="P31" s="25"/>
      <c r="Q31" s="25"/>
      <c r="R31" s="25"/>
      <c r="S31" s="25"/>
      <c r="T31" s="25"/>
      <c r="U31" s="25"/>
      <c r="V31" s="25"/>
      <c r="W31" s="25"/>
      <c r="X31" s="25"/>
      <c r="Y31" s="25"/>
    </row>
    <row r="32" spans="1:25" s="6" customFormat="1" ht="14.25">
      <c r="A32" s="25" t="s">
        <v>180</v>
      </c>
      <c r="B32" s="25"/>
      <c r="C32" s="25"/>
      <c r="D32" s="25"/>
      <c r="E32" s="25"/>
      <c r="F32" s="25"/>
      <c r="G32" s="25"/>
      <c r="H32" s="278"/>
      <c r="I32" s="25"/>
      <c r="J32" s="279"/>
      <c r="K32" s="25"/>
      <c r="L32" s="25"/>
      <c r="M32" s="25"/>
      <c r="N32" s="279"/>
      <c r="O32" s="25"/>
      <c r="P32" s="25"/>
      <c r="Q32" s="25"/>
      <c r="R32" s="25"/>
      <c r="S32" s="25"/>
      <c r="T32" s="25"/>
      <c r="U32" s="25"/>
      <c r="V32" s="25"/>
      <c r="W32" s="25"/>
      <c r="X32" s="25"/>
      <c r="Y32" s="25"/>
    </row>
    <row r="34" spans="1:25" s="6" customFormat="1" ht="14.25">
      <c r="A34" s="25"/>
      <c r="B34" s="24" t="s">
        <v>181</v>
      </c>
      <c r="C34" s="25"/>
      <c r="D34" s="25"/>
      <c r="E34" s="25"/>
      <c r="F34" s="25"/>
      <c r="G34" s="25"/>
      <c r="H34" s="278"/>
      <c r="I34" s="25"/>
      <c r="J34" s="279"/>
      <c r="K34" s="25"/>
      <c r="L34" s="25"/>
      <c r="M34" s="25"/>
      <c r="N34" s="279"/>
      <c r="O34" s="25"/>
      <c r="P34" s="25"/>
      <c r="Q34" s="25"/>
      <c r="R34" s="25"/>
      <c r="S34" s="25"/>
      <c r="T34" s="25"/>
      <c r="U34" s="25"/>
      <c r="V34" s="25"/>
      <c r="W34" s="25"/>
      <c r="X34" s="25"/>
      <c r="Y34" s="25"/>
    </row>
    <row r="36" spans="1:25" s="6" customFormat="1" ht="14.25">
      <c r="A36" s="25" t="s">
        <v>182</v>
      </c>
      <c r="B36" s="25"/>
      <c r="C36" s="25"/>
      <c r="D36" s="25"/>
      <c r="E36" s="25"/>
      <c r="F36" s="25"/>
      <c r="G36" s="25"/>
      <c r="H36" s="278"/>
      <c r="I36" s="25"/>
      <c r="J36" s="279"/>
      <c r="K36" s="25"/>
      <c r="L36" s="25"/>
      <c r="M36" s="25"/>
      <c r="N36" s="279"/>
      <c r="O36" s="25"/>
      <c r="P36" s="25"/>
      <c r="Q36" s="25"/>
      <c r="R36" s="25"/>
      <c r="S36" s="25"/>
      <c r="T36" s="25"/>
      <c r="U36" s="25"/>
      <c r="V36" s="25"/>
      <c r="W36" s="25"/>
      <c r="X36" s="25"/>
      <c r="Y36" s="25"/>
    </row>
    <row r="37" spans="1:25" s="6" customFormat="1" ht="14.25">
      <c r="A37" s="25" t="s">
        <v>257</v>
      </c>
      <c r="B37" s="25"/>
      <c r="C37" s="25"/>
      <c r="D37" s="25"/>
      <c r="E37" s="25"/>
      <c r="F37" s="25"/>
      <c r="G37" s="25"/>
      <c r="H37" s="278"/>
      <c r="I37" s="25"/>
      <c r="J37" s="279"/>
      <c r="K37" s="25"/>
      <c r="L37" s="25"/>
      <c r="M37" s="25"/>
      <c r="N37" s="279"/>
      <c r="O37" s="25"/>
      <c r="P37" s="25"/>
      <c r="Q37" s="25"/>
      <c r="R37" s="25"/>
      <c r="S37" s="25"/>
      <c r="T37" s="25"/>
      <c r="U37" s="25"/>
      <c r="V37" s="25"/>
      <c r="W37" s="25"/>
      <c r="X37" s="25"/>
      <c r="Y37" s="25"/>
    </row>
    <row r="38" spans="1:25" s="6" customFormat="1" ht="14.25">
      <c r="A38" s="25"/>
      <c r="B38" s="25"/>
      <c r="C38" s="25"/>
      <c r="D38" s="25"/>
      <c r="E38" s="25"/>
      <c r="F38" s="25"/>
      <c r="G38" s="25"/>
      <c r="H38" s="278"/>
      <c r="I38" s="25"/>
      <c r="J38" s="279"/>
      <c r="K38" s="25"/>
      <c r="L38" s="25"/>
      <c r="M38" s="25"/>
      <c r="N38" s="279"/>
      <c r="O38" s="25"/>
      <c r="P38" s="25"/>
      <c r="Q38" s="25"/>
      <c r="R38" s="25"/>
      <c r="S38" s="25"/>
      <c r="T38" s="25"/>
      <c r="U38" s="25"/>
      <c r="V38" s="25"/>
      <c r="W38" s="25"/>
      <c r="X38" s="25"/>
      <c r="Y38" s="25"/>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